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1"/>
  </bookViews>
  <sheets>
    <sheet name="sua  mau an tuyen khong ro 9" sheetId="1" state="hidden" r:id="rId1"/>
    <sheet name="Mẫu BC tiền theo CHV Mẫu 07" sheetId="2" r:id="rId2"/>
    <sheet name="Mẫu BC việc theo CHV Mẫu 06" sheetId="3" r:id="rId3"/>
  </sheets>
  <definedNames/>
  <calcPr fullCalcOnLoad="1"/>
</workbook>
</file>

<file path=xl/comments2.xml><?xml version="1.0" encoding="utf-8"?>
<comments xmlns="http://schemas.openxmlformats.org/spreadsheetml/2006/main">
  <authors>
    <author>pc</author>
  </authors>
  <commentList>
    <comment ref="V12" authorId="0">
      <text>
        <r>
          <rPr>
            <b/>
            <sz val="9"/>
            <rFont val="Tahoma"/>
            <family val="0"/>
          </rPr>
          <t>pc:</t>
        </r>
        <r>
          <rPr>
            <sz val="9"/>
            <rFont val="Tahoma"/>
            <family val="0"/>
          </rPr>
          <t xml:space="preserve">
</t>
        </r>
      </text>
    </comment>
  </commentList>
</comments>
</file>

<file path=xl/sharedStrings.xml><?xml version="1.0" encoding="utf-8"?>
<sst xmlns="http://schemas.openxmlformats.org/spreadsheetml/2006/main" count="347" uniqueCount="177">
  <si>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</si>
  <si>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</si>
  <si>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</si>
  <si>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</si>
  <si>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</si>
  <si>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</si>
  <si>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</si>
  <si>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</si>
  <si>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</si>
  <si>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</si>
  <si>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</si>
  <si>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</si>
  <si>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</si>
  <si>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</si>
  <si>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</si>
  <si>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</si>
  <si>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</si>
  <si>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</si>
  <si>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</si>
  <si>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</si>
  <si>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</si>
  <si>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</si>
  <si>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</si>
  <si>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</si>
  <si>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</si>
  <si>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</si>
  <si>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1.1</t>
  </si>
  <si>
    <t>1.2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</si>
  <si>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</si>
  <si>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</si>
  <si>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</si>
  <si>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</si>
  <si>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</si>
  <si>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</si>
  <si>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</si>
  <si>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</si>
  <si>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</si>
  <si>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</si>
  <si>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</si>
  <si>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</si>
  <si>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</si>
  <si>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</si>
  <si>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</si>
  <si>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</si>
  <si>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</si>
  <si>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</si>
  <si>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</si>
  <si>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</si>
  <si>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</si>
  <si>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</si>
  <si>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</si>
  <si>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</si>
  <si>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</si>
  <si>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</si>
  <si>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</si>
  <si>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</si>
  <si>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</si>
  <si>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</si>
  <si>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</si>
  <si>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10</t>
  </si>
  <si>
    <t>Ủy thác thi hành án</t>
  </si>
  <si>
    <t>Tổng số phải thi hành</t>
  </si>
  <si>
    <t>Có điều kiện thi hành</t>
  </si>
  <si>
    <t>1.3</t>
  </si>
  <si>
    <t>Đang thi hành</t>
  </si>
  <si>
    <t>1.4</t>
  </si>
  <si>
    <t>1.5</t>
  </si>
  <si>
    <t>Tạm đình chỉ thi hành án</t>
  </si>
  <si>
    <t>1.6</t>
  </si>
  <si>
    <t>1.7</t>
  </si>
  <si>
    <t>1.8</t>
  </si>
  <si>
    <t>Đơn vị tính: 1.000 VN đồng</t>
  </si>
  <si>
    <t>Giảm thi hành án</t>
  </si>
  <si>
    <t>Ngày nhận báo cáo:……/….…/……………</t>
  </si>
  <si>
    <t>Tổng số thụ lý</t>
  </si>
  <si>
    <t>Cục THADS  rút lên thi hành</t>
  </si>
  <si>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</si>
  <si>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</si>
  <si>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</si>
  <si>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</si>
  <si>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</si>
  <si>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</si>
  <si>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</si>
  <si>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KẾT QUẢ THI HÀNH ÁN DÂN SỰ TÍNH BẰNG TIỀN </t>
  </si>
  <si>
    <t>Tỷ lệ: 
( %) (xong  + đình chỉ+ giảm)/ Có điều kiện * 100%</t>
  </si>
  <si>
    <t>Ban hành theo TT số: 08/2015/TT-BTP</t>
  </si>
  <si>
    <t>ngày 26 tháng 6 năm 2015</t>
  </si>
  <si>
    <r>
      <t>Trường hợp khác</t>
    </r>
  </si>
  <si>
    <t xml:space="preserve">
Tổng số chuyển
kỳ sau</t>
  </si>
  <si>
    <t>Tạm dừng THA để GQKN</t>
  </si>
  <si>
    <t>1.9</t>
  </si>
  <si>
    <t>1.10</t>
  </si>
  <si>
    <t>Nguyễn Hồng Nga</t>
  </si>
  <si>
    <t>Nguyễn Thị Kim Yến</t>
  </si>
  <si>
    <t>Ngô Minh Thành</t>
  </si>
  <si>
    <t>Trần Thanh Lương</t>
  </si>
  <si>
    <t>Hà Vi Tùng</t>
  </si>
  <si>
    <t>Nguyễn Đức Minh</t>
  </si>
  <si>
    <t>Lữ Văn Quí</t>
  </si>
  <si>
    <t>Hồ Sỹ Thông</t>
  </si>
  <si>
    <t>Nguyễn T. Thanh Miền</t>
  </si>
  <si>
    <t>Trần Thị Thanh Nga</t>
  </si>
  <si>
    <t>Trần Đức Tín</t>
  </si>
  <si>
    <t>Ngô Trí Hùng</t>
  </si>
  <si>
    <t>Trương Quang Hy</t>
  </si>
  <si>
    <t>Lê Tấn Dũng</t>
  </si>
  <si>
    <t>Ng. Kiều Khánh Trang</t>
  </si>
  <si>
    <t>Đinh Đình Hiền</t>
  </si>
  <si>
    <t>Võ Văn Hiếu</t>
  </si>
  <si>
    <t>Nguyễn Thanh Tùng</t>
  </si>
  <si>
    <t>Bùi Thị Minh Ngà</t>
  </si>
  <si>
    <t>THADS Tp. Phan Thiết</t>
  </si>
  <si>
    <t>THADS Tx. Lagi</t>
  </si>
  <si>
    <t>Trần Thanh An</t>
  </si>
  <si>
    <t>Hồ Thị Khánh Huệ</t>
  </si>
  <si>
    <t>Nguyễn Chí Lập</t>
  </si>
  <si>
    <t>THADS H. Tuy Phong</t>
  </si>
  <si>
    <t>Trần Khắc Minh</t>
  </si>
  <si>
    <t>Trần Sơn</t>
  </si>
  <si>
    <t>Nguyễn Thái Thường</t>
  </si>
  <si>
    <t>Cao Thị Diệu Huyền</t>
  </si>
  <si>
    <t>Qua Đình Thiện</t>
  </si>
  <si>
    <t>THADS H. Bắc Bình</t>
  </si>
  <si>
    <t>Tiền Minh Sướng</t>
  </si>
  <si>
    <t>Lê Văn Hoàng</t>
  </si>
  <si>
    <t>Võ Duy Giáp</t>
  </si>
  <si>
    <t>Trần Trương Thọ</t>
  </si>
  <si>
    <t>Huỳnh Thảo Huy</t>
  </si>
  <si>
    <t>THADS H. Đức Linh</t>
  </si>
  <si>
    <t>THADS H. Tánh Linh</t>
  </si>
  <si>
    <t>THADS H. Hàm T. Bắc</t>
  </si>
  <si>
    <t>THADS H. Hàm T. Nam</t>
  </si>
  <si>
    <t>THADS H. Hàm Tân</t>
  </si>
  <si>
    <t>THADS H. Phú Quý</t>
  </si>
  <si>
    <t>Lê Ngọc Thiện</t>
  </si>
  <si>
    <t>Huỳnh Tấn Tài</t>
  </si>
  <si>
    <t>Nguyễn Thị Hoà</t>
  </si>
  <si>
    <t>Hoàng Văn Phụng</t>
  </si>
  <si>
    <t>Nguyễn Văn Lập</t>
  </si>
  <si>
    <t>Phan Văn Lại</t>
  </si>
  <si>
    <t>Hồ Triều Châu</t>
  </si>
  <si>
    <t>Lê Ngọc Phách</t>
  </si>
  <si>
    <t>Trần Thị Loan</t>
  </si>
  <si>
    <t>Thông Thị Kiến</t>
  </si>
  <si>
    <t>Nguyễn Xuân Kiều</t>
  </si>
  <si>
    <t>Nguyễn Thành Nhân</t>
  </si>
  <si>
    <t>Phạm Thị Sáng</t>
  </si>
  <si>
    <t>Lê Văn Cao</t>
  </si>
  <si>
    <t>Nguyễn Thanh Cao</t>
  </si>
  <si>
    <t>Nguyễn Linh Giang</t>
  </si>
  <si>
    <t>Bùi Thái Bình</t>
  </si>
  <si>
    <t>Nguyễn Thị Ngữ</t>
  </si>
  <si>
    <t>Nguyễn Văn Thành</t>
  </si>
  <si>
    <t xml:space="preserve"> Đơn vị tính: Việc</t>
  </si>
  <si>
    <t>Cục THADS tỉnh</t>
  </si>
  <si>
    <r>
      <t xml:space="preserve">
Tổng số </t>
    </r>
    <r>
      <rPr>
        <b/>
        <sz val="8"/>
        <rFont val="Times New Roman"/>
        <family val="1"/>
      </rPr>
      <t>chuyển</t>
    </r>
    <r>
      <rPr>
        <b/>
        <sz val="9"/>
        <rFont val="Times New Roman"/>
        <family val="1"/>
      </rPr>
      <t xml:space="preserve">
kỳ sau</t>
    </r>
  </si>
  <si>
    <r>
      <t xml:space="preserve">Tạm dừng THA để </t>
    </r>
    <r>
      <rPr>
        <b/>
        <sz val="8"/>
        <rFont val="Times New Roman"/>
        <family val="1"/>
      </rPr>
      <t>GQKN</t>
    </r>
  </si>
  <si>
    <t>Trường hợp khác</t>
  </si>
  <si>
    <t>Cục THADS tỉnh Bình Thuận</t>
  </si>
  <si>
    <t>Tổng cục THADS- Bộ Tư pháp</t>
  </si>
  <si>
    <t>Ngày nhận báo cáo:……/….…/………</t>
  </si>
  <si>
    <t>Trần Quốc Bảo</t>
  </si>
  <si>
    <t>Nguyễn Văn Bình</t>
  </si>
  <si>
    <t>PHÓ CỤC TRƯỞNG</t>
  </si>
  <si>
    <t>KT. CỤC TRƯỞNG</t>
  </si>
  <si>
    <t>Đơn vị nhận báo cáo:</t>
  </si>
  <si>
    <t>Đơn vị  báo cáo:</t>
  </si>
  <si>
    <t>0</t>
  </si>
  <si>
    <t>Khưu Quốc Việt</t>
  </si>
  <si>
    <t>THADS H. H. T. Bắc</t>
  </si>
  <si>
    <t>THADS H. H. T. Nam</t>
  </si>
  <si>
    <t>Huỳnh Văn Hùng</t>
  </si>
  <si>
    <t>Trần Nam</t>
  </si>
  <si>
    <t>05 tháng/ năm 2016</t>
  </si>
  <si>
    <t>(Từ ngày 01 tháng 10 năm 2015 đến ngày 29 tháng 02 năm 2016)</t>
  </si>
  <si>
    <t>Bình Thuận, ngày 02 tháng 03 năm 2016</t>
  </si>
  <si>
    <t>(đã ký)</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</si>
</sst>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s>
  <fonts count="5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8"/>
      <name val="Times New Roman"/>
      <family val="1"/>
    </font>
    <font>
      <sz val="8"/>
      <name val="Traditional Arabic"/>
      <family val="1"/>
    </font>
    <font>
      <b/>
      <i/>
      <sz val="8"/>
      <name val="Traditional Arabic"/>
      <family val="1"/>
    </font>
    <font>
      <b/>
      <i/>
      <sz val="8"/>
      <name val="Times New Roman"/>
      <family val="1"/>
    </font>
    <font>
      <sz val="9"/>
      <name val="Tahoma"/>
      <family val="0"/>
    </font>
    <font>
      <b/>
      <sz val="9"/>
      <name val="Tahoma"/>
      <family val="0"/>
    </font>
    <font>
      <b/>
      <sz val="14"/>
      <name val="Times New Roman"/>
      <family val="1"/>
    </font>
    <font>
      <sz val="14"/>
      <name val="Times New Roman"/>
      <family val="1"/>
    </font>
    <font>
      <sz val="6"/>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2">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20"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1" fillId="0" borderId="0" xfId="0" applyNumberFormat="1" applyFont="1" applyFill="1" applyBorder="1" applyAlignment="1">
      <alignment vertical="center" wrapText="1"/>
    </xf>
    <xf numFmtId="49" fontId="1" fillId="24" borderId="0" xfId="0" applyNumberFormat="1" applyFont="1" applyFill="1" applyBorder="1" applyAlignment="1">
      <alignment/>
    </xf>
    <xf numFmtId="49" fontId="0" fillId="24" borderId="0" xfId="0" applyNumberFormat="1" applyFont="1" applyFill="1" applyAlignment="1">
      <alignment/>
    </xf>
    <xf numFmtId="49" fontId="0" fillId="24" borderId="0" xfId="0" applyNumberFormat="1" applyFont="1" applyFill="1" applyBorder="1" applyAlignment="1">
      <alignment/>
    </xf>
    <xf numFmtId="49" fontId="0" fillId="24" borderId="0" xfId="0" applyNumberFormat="1" applyFont="1" applyFill="1" applyBorder="1" applyAlignment="1">
      <alignment horizontal="center"/>
    </xf>
    <xf numFmtId="49" fontId="0" fillId="24" borderId="0" xfId="0" applyNumberFormat="1" applyFont="1" applyFill="1" applyAlignment="1">
      <alignment/>
    </xf>
    <xf numFmtId="49" fontId="3" fillId="24" borderId="0" xfId="0" applyNumberFormat="1" applyFont="1" applyFill="1" applyBorder="1" applyAlignment="1">
      <alignment/>
    </xf>
    <xf numFmtId="49" fontId="0" fillId="24" borderId="0" xfId="0" applyNumberFormat="1" applyFont="1" applyFill="1" applyBorder="1" applyAlignment="1">
      <alignment/>
    </xf>
    <xf numFmtId="49" fontId="5" fillId="24" borderId="10" xfId="0" applyNumberFormat="1" applyFont="1" applyFill="1" applyBorder="1" applyAlignment="1" applyProtection="1">
      <alignment horizontal="center" vertical="center"/>
      <protection/>
    </xf>
    <xf numFmtId="49" fontId="2" fillId="24" borderId="0" xfId="0" applyNumberFormat="1" applyFont="1" applyFill="1" applyBorder="1" applyAlignment="1">
      <alignment/>
    </xf>
    <xf numFmtId="49" fontId="0" fillId="24" borderId="0" xfId="0" applyNumberFormat="1" applyFont="1" applyFill="1" applyBorder="1" applyAlignment="1">
      <alignment wrapText="1"/>
    </xf>
    <xf numFmtId="49" fontId="0" fillId="24" borderId="10" xfId="0" applyNumberFormat="1" applyFont="1" applyFill="1" applyBorder="1" applyAlignment="1">
      <alignment/>
    </xf>
    <xf numFmtId="49" fontId="4" fillId="24" borderId="0" xfId="0" applyNumberFormat="1" applyFont="1" applyFill="1" applyAlignment="1">
      <alignment wrapText="1"/>
    </xf>
    <xf numFmtId="49" fontId="14" fillId="24" borderId="0" xfId="0" applyNumberFormat="1" applyFont="1" applyFill="1" applyBorder="1" applyAlignment="1">
      <alignment horizontal="center" wrapText="1"/>
    </xf>
    <xf numFmtId="49" fontId="0" fillId="24" borderId="0" xfId="0" applyNumberFormat="1" applyFont="1" applyFill="1" applyAlignment="1">
      <alignment horizontal="center"/>
    </xf>
    <xf numFmtId="49" fontId="3" fillId="24" borderId="0" xfId="0" applyNumberFormat="1" applyFont="1" applyFill="1" applyAlignment="1">
      <alignment/>
    </xf>
    <xf numFmtId="49" fontId="41" fillId="24" borderId="10" xfId="0" applyNumberFormat="1" applyFont="1" applyFill="1" applyBorder="1" applyAlignment="1" applyProtection="1">
      <alignment horizontal="center" vertical="center"/>
      <protection/>
    </xf>
    <xf numFmtId="49" fontId="6" fillId="20" borderId="10" xfId="0" applyNumberFormat="1" applyFont="1" applyFill="1" applyBorder="1" applyAlignment="1" applyProtection="1">
      <alignment horizontal="center" vertical="center"/>
      <protection/>
    </xf>
    <xf numFmtId="49" fontId="6" fillId="20" borderId="10" xfId="0" applyNumberFormat="1" applyFont="1" applyFill="1" applyBorder="1" applyAlignment="1" applyProtection="1">
      <alignment vertical="center"/>
      <protection/>
    </xf>
    <xf numFmtId="49" fontId="6" fillId="20" borderId="13" xfId="0" applyNumberFormat="1" applyFont="1" applyFill="1" applyBorder="1" applyAlignment="1" applyProtection="1">
      <alignment horizontal="center" vertical="center"/>
      <protection/>
    </xf>
    <xf numFmtId="49" fontId="6" fillId="20" borderId="13" xfId="0" applyNumberFormat="1" applyFont="1" applyFill="1" applyBorder="1" applyAlignment="1" applyProtection="1">
      <alignment vertical="center"/>
      <protection/>
    </xf>
    <xf numFmtId="0" fontId="5" fillId="24" borderId="10" xfId="0" applyNumberFormat="1" applyFont="1" applyFill="1" applyBorder="1" applyAlignment="1" applyProtection="1">
      <alignment horizontal="center" vertical="center"/>
      <protection/>
    </xf>
    <xf numFmtId="41" fontId="6" fillId="20" borderId="10" xfId="0" applyNumberFormat="1" applyFont="1" applyFill="1" applyBorder="1" applyAlignment="1" applyProtection="1">
      <alignment horizontal="center" vertical="center"/>
      <protection/>
    </xf>
    <xf numFmtId="49" fontId="23" fillId="20" borderId="10" xfId="0" applyNumberFormat="1" applyFont="1" applyFill="1" applyBorder="1" applyAlignment="1" applyProtection="1">
      <alignment vertical="center"/>
      <protection/>
    </xf>
    <xf numFmtId="49" fontId="23" fillId="20" borderId="13" xfId="0" applyNumberFormat="1" applyFont="1" applyFill="1" applyBorder="1" applyAlignment="1" applyProtection="1">
      <alignment vertical="center"/>
      <protection/>
    </xf>
    <xf numFmtId="49" fontId="13" fillId="24" borderId="0" xfId="0" applyNumberFormat="1" applyFont="1" applyFill="1" applyAlignment="1">
      <alignment wrapText="1"/>
    </xf>
    <xf numFmtId="49" fontId="13" fillId="24" borderId="0" xfId="0" applyNumberFormat="1" applyFont="1" applyFill="1" applyAlignment="1">
      <alignment/>
    </xf>
    <xf numFmtId="49" fontId="17" fillId="24" borderId="12" xfId="0" applyNumberFormat="1" applyFont="1" applyFill="1" applyBorder="1" applyAlignment="1">
      <alignment/>
    </xf>
    <xf numFmtId="49" fontId="0" fillId="24" borderId="0" xfId="0" applyNumberFormat="1" applyFill="1" applyAlignment="1">
      <alignment/>
    </xf>
    <xf numFmtId="41" fontId="6" fillId="20" borderId="13" xfId="0" applyNumberFormat="1" applyFont="1" applyFill="1" applyBorder="1" applyAlignment="1" applyProtection="1">
      <alignment horizontal="center" vertical="center"/>
      <protection/>
    </xf>
    <xf numFmtId="41" fontId="6" fillId="20" borderId="13" xfId="0" applyNumberFormat="1" applyFont="1" applyFill="1" applyBorder="1" applyAlignment="1">
      <alignment horizontal="center" vertical="center"/>
    </xf>
    <xf numFmtId="41" fontId="6" fillId="5" borderId="13" xfId="0" applyNumberFormat="1" applyFont="1" applyFill="1" applyBorder="1" applyAlignment="1">
      <alignment horizontal="center" vertical="center"/>
    </xf>
    <xf numFmtId="41" fontId="6" fillId="5" borderId="14" xfId="0" applyNumberFormat="1" applyFont="1" applyFill="1" applyBorder="1" applyAlignment="1">
      <alignment horizontal="center" vertical="center"/>
    </xf>
    <xf numFmtId="0" fontId="5" fillId="24" borderId="14" xfId="0" applyNumberFormat="1" applyFont="1" applyFill="1" applyBorder="1" applyAlignment="1" applyProtection="1">
      <alignment horizontal="center" vertical="center"/>
      <protection/>
    </xf>
    <xf numFmtId="3" fontId="42" fillId="20" borderId="13" xfId="0" applyNumberFormat="1" applyFont="1" applyFill="1" applyBorder="1" applyAlignment="1" applyProtection="1">
      <alignment horizontal="center" vertical="center"/>
      <protection/>
    </xf>
    <xf numFmtId="3" fontId="42" fillId="20" borderId="13" xfId="0" applyNumberFormat="1" applyFont="1" applyFill="1" applyBorder="1" applyAlignment="1">
      <alignment horizontal="center" vertical="center"/>
    </xf>
    <xf numFmtId="3" fontId="42" fillId="20" borderId="10" xfId="0" applyNumberFormat="1" applyFont="1" applyFill="1" applyBorder="1" applyAlignment="1" applyProtection="1">
      <alignment horizontal="center" vertical="center"/>
      <protection/>
    </xf>
    <xf numFmtId="49" fontId="5" fillId="24" borderId="14" xfId="0" applyNumberFormat="1" applyFont="1" applyFill="1" applyBorder="1" applyAlignment="1" applyProtection="1">
      <alignment horizontal="center" vertical="center"/>
      <protection/>
    </xf>
    <xf numFmtId="4" fontId="44" fillId="20" borderId="13" xfId="0" applyNumberFormat="1" applyFont="1" applyFill="1" applyBorder="1" applyAlignment="1" applyProtection="1">
      <alignment horizontal="center" vertical="center"/>
      <protection/>
    </xf>
    <xf numFmtId="4" fontId="44" fillId="24" borderId="10" xfId="0" applyNumberFormat="1" applyFont="1" applyFill="1" applyBorder="1" applyAlignment="1" applyProtection="1">
      <alignment horizontal="center" vertical="center"/>
      <protection/>
    </xf>
    <xf numFmtId="4" fontId="44" fillId="24" borderId="14" xfId="0" applyNumberFormat="1" applyFont="1" applyFill="1" applyBorder="1" applyAlignment="1" applyProtection="1">
      <alignment horizontal="center" vertical="center"/>
      <protection/>
    </xf>
    <xf numFmtId="4" fontId="44" fillId="20" borderId="10" xfId="0" applyNumberFormat="1" applyFont="1" applyFill="1" applyBorder="1" applyAlignment="1" applyProtection="1">
      <alignment horizontal="center" vertical="center"/>
      <protection/>
    </xf>
    <xf numFmtId="3" fontId="0" fillId="24" borderId="0" xfId="0" applyNumberFormat="1" applyFont="1" applyFill="1" applyAlignment="1">
      <alignment/>
    </xf>
    <xf numFmtId="3" fontId="42" fillId="20" borderId="10" xfId="0" applyNumberFormat="1" applyFont="1" applyFill="1" applyBorder="1" applyAlignment="1">
      <alignment horizontal="center"/>
    </xf>
    <xf numFmtId="3" fontId="42" fillId="5" borderId="10" xfId="0" applyNumberFormat="1" applyFont="1" applyFill="1" applyBorder="1" applyAlignment="1">
      <alignment horizontal="center"/>
    </xf>
    <xf numFmtId="3" fontId="42" fillId="5" borderId="14" xfId="0" applyNumberFormat="1" applyFont="1" applyFill="1" applyBorder="1" applyAlignment="1">
      <alignment horizontal="center"/>
    </xf>
    <xf numFmtId="3" fontId="42" fillId="20" borderId="13" xfId="0" applyNumberFormat="1" applyFont="1" applyFill="1" applyBorder="1" applyAlignment="1">
      <alignment horizontal="center"/>
    </xf>
    <xf numFmtId="4" fontId="43" fillId="20" borderId="10" xfId="0" applyNumberFormat="1" applyFont="1" applyFill="1" applyBorder="1" applyAlignment="1" applyProtection="1">
      <alignment horizontal="center" vertical="center"/>
      <protection/>
    </xf>
    <xf numFmtId="3" fontId="8" fillId="24" borderId="0" xfId="0" applyNumberFormat="1" applyFont="1" applyFill="1" applyAlignment="1">
      <alignment horizontal="center"/>
    </xf>
    <xf numFmtId="49" fontId="0" fillId="24" borderId="0" xfId="0" applyNumberFormat="1" applyFill="1" applyAlignment="1">
      <alignment/>
    </xf>
    <xf numFmtId="49" fontId="0" fillId="24" borderId="15" xfId="0" applyNumberFormat="1" applyFont="1" applyFill="1" applyBorder="1" applyAlignment="1">
      <alignment/>
    </xf>
    <xf numFmtId="0" fontId="47" fillId="24" borderId="0" xfId="0" applyFont="1" applyFill="1" applyBorder="1" applyAlignment="1">
      <alignment horizontal="center" vertical="center" wrapText="1"/>
    </xf>
    <xf numFmtId="49" fontId="47" fillId="24" borderId="0" xfId="0" applyNumberFormat="1" applyFont="1" applyFill="1" applyBorder="1" applyAlignment="1">
      <alignment horizontal="center" wrapText="1"/>
    </xf>
    <xf numFmtId="0" fontId="47" fillId="24" borderId="0" xfId="0" applyFont="1" applyFill="1" applyBorder="1" applyAlignment="1">
      <alignment vertical="center"/>
    </xf>
    <xf numFmtId="49" fontId="47" fillId="24" borderId="0" xfId="0" applyNumberFormat="1" applyFont="1" applyFill="1" applyAlignment="1">
      <alignment vertical="center" wrapText="1"/>
    </xf>
    <xf numFmtId="49" fontId="48" fillId="24" borderId="0" xfId="0" applyNumberFormat="1" applyFont="1" applyFill="1" applyAlignment="1">
      <alignment/>
    </xf>
    <xf numFmtId="2" fontId="47" fillId="24" borderId="0" xfId="0" applyNumberFormat="1" applyFont="1" applyFill="1" applyBorder="1" applyAlignment="1">
      <alignment vertical="center"/>
    </xf>
    <xf numFmtId="0" fontId="47" fillId="24" borderId="0" xfId="0" applyFont="1" applyFill="1" applyAlignment="1">
      <alignment horizontal="center" vertical="center"/>
    </xf>
    <xf numFmtId="0" fontId="47" fillId="24" borderId="0" xfId="0" applyFont="1" applyFill="1" applyAlignment="1">
      <alignment vertical="center"/>
    </xf>
    <xf numFmtId="49" fontId="48" fillId="24" borderId="0" xfId="0" applyNumberFormat="1" applyFont="1" applyFill="1" applyAlignment="1">
      <alignment/>
    </xf>
    <xf numFmtId="49" fontId="47" fillId="24" borderId="0" xfId="0" applyNumberFormat="1" applyFont="1" applyFill="1" applyAlignment="1">
      <alignment vertical="center"/>
    </xf>
    <xf numFmtId="49" fontId="48" fillId="24" borderId="0" xfId="0" applyNumberFormat="1" applyFont="1" applyFill="1" applyAlignment="1">
      <alignment wrapText="1"/>
    </xf>
    <xf numFmtId="49" fontId="47" fillId="24" borderId="0" xfId="0" applyNumberFormat="1" applyFont="1" applyFill="1" applyAlignment="1">
      <alignment wrapText="1"/>
    </xf>
    <xf numFmtId="0" fontId="5" fillId="0" borderId="10" xfId="0" applyFont="1" applyBorder="1" applyAlignment="1">
      <alignment horizontal="left" vertical="center"/>
    </xf>
    <xf numFmtId="41" fontId="5" fillId="24" borderId="10" xfId="0" applyNumberFormat="1" applyFont="1" applyFill="1" applyBorder="1" applyAlignment="1" applyProtection="1">
      <alignment horizontal="center" vertical="center"/>
      <protection/>
    </xf>
    <xf numFmtId="41" fontId="5" fillId="25" borderId="10" xfId="0" applyNumberFormat="1" applyFont="1" applyFill="1" applyBorder="1" applyAlignment="1" applyProtection="1">
      <alignment horizontal="center" vertical="center"/>
      <protection/>
    </xf>
    <xf numFmtId="41" fontId="5" fillId="24" borderId="10" xfId="59" applyNumberFormat="1" applyFont="1" applyFill="1" applyBorder="1" applyAlignment="1" applyProtection="1">
      <alignment horizontal="center" vertical="center"/>
      <protection/>
    </xf>
    <xf numFmtId="41" fontId="6" fillId="20" borderId="14" xfId="0" applyNumberFormat="1" applyFont="1" applyFill="1" applyBorder="1" applyAlignment="1" applyProtection="1">
      <alignment horizontal="center" vertical="center"/>
      <protection/>
    </xf>
    <xf numFmtId="41" fontId="5" fillId="24" borderId="14" xfId="0" applyNumberFormat="1" applyFont="1" applyFill="1" applyBorder="1" applyAlignment="1" applyProtection="1">
      <alignment horizontal="center" vertical="center"/>
      <protection/>
    </xf>
    <xf numFmtId="41" fontId="5" fillId="25" borderId="14" xfId="0" applyNumberFormat="1" applyFont="1" applyFill="1" applyBorder="1" applyAlignment="1" applyProtection="1">
      <alignment horizontal="center" vertical="center"/>
      <protection/>
    </xf>
    <xf numFmtId="41" fontId="5" fillId="24" borderId="14" xfId="59" applyNumberFormat="1" applyFont="1" applyFill="1" applyBorder="1" applyAlignment="1" applyProtection="1">
      <alignment horizontal="center" vertical="center"/>
      <protection/>
    </xf>
    <xf numFmtId="41" fontId="5" fillId="24" borderId="10" xfId="0" applyNumberFormat="1" applyFont="1" applyFill="1" applyBorder="1" applyAlignment="1" applyProtection="1">
      <alignment horizontal="center" vertical="center"/>
      <protection/>
    </xf>
    <xf numFmtId="41" fontId="5" fillId="25" borderId="10" xfId="0" applyNumberFormat="1" applyFont="1" applyFill="1" applyBorder="1" applyAlignment="1" applyProtection="1">
      <alignment horizontal="center" vertical="center"/>
      <protection/>
    </xf>
    <xf numFmtId="41" fontId="5" fillId="24" borderId="10" xfId="59" applyNumberFormat="1" applyFont="1" applyFill="1" applyBorder="1" applyAlignment="1" applyProtection="1">
      <alignment horizontal="center" vertical="center"/>
      <protection/>
    </xf>
    <xf numFmtId="41" fontId="6" fillId="20" borderId="10" xfId="0" applyNumberFormat="1" applyFont="1" applyFill="1" applyBorder="1" applyAlignment="1">
      <alignment horizontal="center"/>
    </xf>
    <xf numFmtId="41" fontId="5" fillId="24" borderId="14" xfId="0" applyNumberFormat="1" applyFont="1" applyFill="1" applyBorder="1" applyAlignment="1" applyProtection="1">
      <alignment horizontal="center" vertical="center"/>
      <protection/>
    </xf>
    <xf numFmtId="41" fontId="5" fillId="25" borderId="14" xfId="0" applyNumberFormat="1" applyFont="1" applyFill="1" applyBorder="1" applyAlignment="1" applyProtection="1">
      <alignment horizontal="center" vertical="center"/>
      <protection/>
    </xf>
    <xf numFmtId="41" fontId="5" fillId="24" borderId="14" xfId="59" applyNumberFormat="1" applyFont="1" applyFill="1" applyBorder="1" applyAlignment="1" applyProtection="1">
      <alignment horizontal="center" vertical="center"/>
      <protection/>
    </xf>
    <xf numFmtId="41" fontId="6" fillId="20" borderId="14" xfId="0" applyNumberFormat="1" applyFont="1" applyFill="1" applyBorder="1" applyAlignment="1">
      <alignment horizontal="center"/>
    </xf>
    <xf numFmtId="41" fontId="6" fillId="20" borderId="10" xfId="0" applyNumberFormat="1" applyFont="1" applyFill="1" applyBorder="1" applyAlignment="1">
      <alignment horizontal="center" vertical="center"/>
    </xf>
    <xf numFmtId="0" fontId="5" fillId="0" borderId="16" xfId="0" applyFont="1" applyBorder="1" applyAlignment="1">
      <alignment horizontal="left" vertical="center"/>
    </xf>
    <xf numFmtId="41" fontId="6" fillId="20" borderId="14" xfId="0" applyNumberFormat="1" applyFont="1" applyFill="1" applyBorder="1" applyAlignment="1">
      <alignment horizontal="center" vertical="center"/>
    </xf>
    <xf numFmtId="0" fontId="8" fillId="0" borderId="10" xfId="0" applyFont="1" applyBorder="1" applyAlignment="1">
      <alignment horizontal="left"/>
    </xf>
    <xf numFmtId="3" fontId="42" fillId="24" borderId="10" xfId="0" applyNumberFormat="1" applyFont="1" applyFill="1" applyBorder="1" applyAlignment="1" applyProtection="1">
      <alignment horizontal="center" vertical="center"/>
      <protection/>
    </xf>
    <xf numFmtId="3" fontId="42" fillId="25" borderId="10" xfId="0" applyNumberFormat="1" applyFont="1" applyFill="1" applyBorder="1" applyAlignment="1" applyProtection="1">
      <alignment horizontal="center" vertical="center"/>
      <protection/>
    </xf>
    <xf numFmtId="3" fontId="42" fillId="24" borderId="10" xfId="59" applyNumberFormat="1" applyFont="1" applyFill="1" applyBorder="1" applyAlignment="1" applyProtection="1">
      <alignment horizontal="center" vertical="center"/>
      <protection/>
    </xf>
    <xf numFmtId="0" fontId="8" fillId="0" borderId="14" xfId="0" applyFont="1" applyBorder="1" applyAlignment="1">
      <alignment horizontal="left"/>
    </xf>
    <xf numFmtId="3" fontId="42" fillId="20" borderId="14" xfId="0" applyNumberFormat="1" applyFont="1" applyFill="1" applyBorder="1" applyAlignment="1" applyProtection="1">
      <alignment horizontal="center" vertical="center"/>
      <protection/>
    </xf>
    <xf numFmtId="3" fontId="42" fillId="24" borderId="14" xfId="0" applyNumberFormat="1" applyFont="1" applyFill="1" applyBorder="1" applyAlignment="1" applyProtection="1">
      <alignment horizontal="center" vertical="center"/>
      <protection/>
    </xf>
    <xf numFmtId="3" fontId="42" fillId="25" borderId="14" xfId="0" applyNumberFormat="1" applyFont="1" applyFill="1" applyBorder="1" applyAlignment="1" applyProtection="1">
      <alignment horizontal="center" vertical="center"/>
      <protection/>
    </xf>
    <xf numFmtId="3" fontId="42" fillId="24" borderId="14" xfId="59" applyNumberFormat="1" applyFont="1" applyFill="1" applyBorder="1" applyAlignment="1" applyProtection="1">
      <alignment horizontal="center" vertical="center"/>
      <protection/>
    </xf>
    <xf numFmtId="3" fontId="42" fillId="24" borderId="10" xfId="0" applyNumberFormat="1" applyFont="1" applyFill="1" applyBorder="1" applyAlignment="1" applyProtection="1">
      <alignment horizontal="center" vertical="center"/>
      <protection/>
    </xf>
    <xf numFmtId="3" fontId="42" fillId="25" borderId="10" xfId="0" applyNumberFormat="1" applyFont="1" applyFill="1" applyBorder="1" applyAlignment="1" applyProtection="1">
      <alignment horizontal="center" vertical="center"/>
      <protection/>
    </xf>
    <xf numFmtId="3" fontId="42" fillId="24" borderId="10" xfId="59" applyNumberFormat="1" applyFont="1" applyFill="1" applyBorder="1" applyAlignment="1" applyProtection="1">
      <alignment horizontal="center" vertical="center"/>
      <protection/>
    </xf>
    <xf numFmtId="3" fontId="42" fillId="20" borderId="10" xfId="0" applyNumberFormat="1" applyFont="1" applyFill="1" applyBorder="1" applyAlignment="1">
      <alignment horizontal="center"/>
    </xf>
    <xf numFmtId="0" fontId="8" fillId="0" borderId="14" xfId="0" applyNumberFormat="1" applyFont="1" applyBorder="1" applyAlignment="1">
      <alignment/>
    </xf>
    <xf numFmtId="3" fontId="42" fillId="24" borderId="14" xfId="0" applyNumberFormat="1" applyFont="1" applyFill="1" applyBorder="1" applyAlignment="1" applyProtection="1">
      <alignment horizontal="center" vertical="center"/>
      <protection/>
    </xf>
    <xf numFmtId="3" fontId="42" fillId="25" borderId="14" xfId="0" applyNumberFormat="1" applyFont="1" applyFill="1" applyBorder="1" applyAlignment="1" applyProtection="1">
      <alignment horizontal="center" vertical="center"/>
      <protection/>
    </xf>
    <xf numFmtId="3" fontId="42" fillId="24" borderId="14" xfId="59" applyNumberFormat="1" applyFont="1" applyFill="1" applyBorder="1" applyAlignment="1" applyProtection="1">
      <alignment horizontal="center" vertical="center"/>
      <protection/>
    </xf>
    <xf numFmtId="3" fontId="42" fillId="20" borderId="14" xfId="0" applyNumberFormat="1" applyFont="1" applyFill="1" applyBorder="1" applyAlignment="1">
      <alignment horizontal="center"/>
    </xf>
    <xf numFmtId="3" fontId="42" fillId="20" borderId="10" xfId="0" applyNumberFormat="1" applyFont="1" applyFill="1" applyBorder="1" applyAlignment="1">
      <alignment horizontal="center" vertical="center"/>
    </xf>
    <xf numFmtId="3" fontId="42" fillId="20" borderId="14" xfId="0" applyNumberFormat="1" applyFont="1" applyFill="1" applyBorder="1" applyAlignment="1">
      <alignment horizontal="center" vertical="center"/>
    </xf>
    <xf numFmtId="41" fontId="6" fillId="5" borderId="10" xfId="0" applyNumberFormat="1" applyFont="1" applyFill="1" applyBorder="1" applyAlignment="1">
      <alignment horizontal="center" vertical="center"/>
    </xf>
    <xf numFmtId="3" fontId="42" fillId="4" borderId="10" xfId="0" applyNumberFormat="1" applyFont="1" applyFill="1" applyBorder="1" applyAlignment="1" applyProtection="1">
      <alignment horizontal="center" vertical="center"/>
      <protection/>
    </xf>
    <xf numFmtId="0" fontId="8" fillId="0" borderId="10" xfId="0" applyFont="1" applyFill="1" applyBorder="1" applyAlignment="1">
      <alignment horizontal="left"/>
    </xf>
    <xf numFmtId="3" fontId="42" fillId="4" borderId="14" xfId="0" applyNumberFormat="1" applyFont="1" applyFill="1" applyBorder="1" applyAlignment="1" applyProtection="1">
      <alignment horizontal="center" vertical="center"/>
      <protection/>
    </xf>
    <xf numFmtId="0" fontId="5" fillId="0" borderId="10" xfId="0" applyFont="1" applyFill="1" applyBorder="1" applyAlignment="1">
      <alignment horizontal="left" vertical="center"/>
    </xf>
    <xf numFmtId="41" fontId="6" fillId="20" borderId="16" xfId="0" applyNumberFormat="1" applyFont="1" applyFill="1" applyBorder="1" applyAlignment="1" applyProtection="1">
      <alignment horizontal="center" vertical="center"/>
      <protection/>
    </xf>
    <xf numFmtId="41" fontId="5" fillId="25" borderId="16" xfId="0" applyNumberFormat="1" applyFont="1" applyFill="1" applyBorder="1" applyAlignment="1" applyProtection="1">
      <alignment horizontal="center" vertical="center"/>
      <protection/>
    </xf>
    <xf numFmtId="41" fontId="6" fillId="5" borderId="16" xfId="0" applyNumberFormat="1" applyFont="1" applyFill="1" applyBorder="1" applyAlignment="1">
      <alignment horizontal="center" vertical="center"/>
    </xf>
    <xf numFmtId="0" fontId="5" fillId="0" borderId="10" xfId="0" applyFont="1" applyBorder="1" applyAlignment="1">
      <alignment horizontal="left"/>
    </xf>
    <xf numFmtId="0" fontId="8" fillId="0" borderId="10" xfId="0" applyFont="1" applyBorder="1" applyAlignment="1">
      <alignment horizontal="left" vertical="center"/>
    </xf>
    <xf numFmtId="0" fontId="8" fillId="0" borderId="14" xfId="0" applyFont="1" applyBorder="1" applyAlignment="1">
      <alignment horizontal="left" vertical="center"/>
    </xf>
    <xf numFmtId="3" fontId="42" fillId="20" borderId="14" xfId="0" applyNumberFormat="1" applyFont="1" applyFill="1" applyBorder="1" applyAlignment="1">
      <alignment horizontal="center"/>
    </xf>
    <xf numFmtId="0" fontId="8" fillId="24" borderId="17" xfId="0" applyFont="1" applyFill="1" applyBorder="1" applyAlignment="1">
      <alignment horizontal="left"/>
    </xf>
    <xf numFmtId="0" fontId="8" fillId="24" borderId="18" xfId="0" applyFont="1" applyFill="1" applyBorder="1" applyAlignment="1">
      <alignment horizontal="left"/>
    </xf>
    <xf numFmtId="0" fontId="8" fillId="24" borderId="11" xfId="0" applyFont="1" applyFill="1" applyBorder="1" applyAlignment="1">
      <alignment horizontal="left"/>
    </xf>
    <xf numFmtId="0" fontId="8" fillId="24" borderId="14" xfId="0" applyFont="1" applyFill="1" applyBorder="1" applyAlignment="1">
      <alignment horizontal="left"/>
    </xf>
    <xf numFmtId="0" fontId="8" fillId="24" borderId="10" xfId="0" applyNumberFormat="1" applyFont="1" applyFill="1" applyBorder="1" applyAlignment="1" applyProtection="1">
      <alignment horizontal="center" vertical="center"/>
      <protection/>
    </xf>
    <xf numFmtId="0" fontId="8" fillId="24" borderId="14" xfId="0" applyNumberFormat="1" applyFont="1" applyFill="1" applyBorder="1" applyAlignment="1" applyProtection="1">
      <alignment horizontal="center" vertical="center"/>
      <protection/>
    </xf>
    <xf numFmtId="0" fontId="8" fillId="0" borderId="16" xfId="0" applyFont="1" applyBorder="1" applyAlignment="1">
      <alignment horizontal="left" vertical="center"/>
    </xf>
    <xf numFmtId="0" fontId="8" fillId="0" borderId="11" xfId="0" applyFont="1" applyBorder="1" applyAlignment="1">
      <alignment horizontal="left"/>
    </xf>
    <xf numFmtId="3" fontId="42" fillId="5" borderId="10" xfId="0" applyNumberFormat="1" applyFont="1" applyFill="1" applyBorder="1" applyAlignment="1">
      <alignment horizontal="center"/>
    </xf>
    <xf numFmtId="3" fontId="42" fillId="5" borderId="14" xfId="0" applyNumberFormat="1" applyFont="1" applyFill="1" applyBorder="1" applyAlignment="1">
      <alignment horizontal="center"/>
    </xf>
    <xf numFmtId="0" fontId="8" fillId="24" borderId="10" xfId="0" applyFont="1" applyFill="1" applyBorder="1" applyAlignment="1">
      <alignment horizontal="left" vertical="center"/>
    </xf>
    <xf numFmtId="3" fontId="42" fillId="5" borderId="10" xfId="0" applyNumberFormat="1" applyFont="1" applyFill="1" applyBorder="1" applyAlignment="1">
      <alignment horizontal="center" vertical="center"/>
    </xf>
    <xf numFmtId="0" fontId="8" fillId="24" borderId="19" xfId="0" applyFont="1" applyFill="1" applyBorder="1" applyAlignment="1">
      <alignment horizontal="left" vertical="center"/>
    </xf>
    <xf numFmtId="0" fontId="8" fillId="24" borderId="14" xfId="0" applyFont="1" applyFill="1" applyBorder="1" applyAlignment="1">
      <alignment horizontal="left" vertical="center"/>
    </xf>
    <xf numFmtId="3" fontId="42" fillId="5" borderId="14" xfId="0" applyNumberFormat="1" applyFont="1" applyFill="1" applyBorder="1" applyAlignment="1">
      <alignment horizontal="center" vertical="center"/>
    </xf>
    <xf numFmtId="0" fontId="5" fillId="24" borderId="11" xfId="0" applyNumberFormat="1" applyFont="1" applyFill="1" applyBorder="1" applyAlignment="1" applyProtection="1">
      <alignment horizontal="center" vertical="center"/>
      <protection/>
    </xf>
    <xf numFmtId="0" fontId="49" fillId="24" borderId="19" xfId="0" applyNumberFormat="1" applyFont="1" applyFill="1" applyBorder="1" applyAlignment="1" applyProtection="1">
      <alignment horizontal="center" vertical="center"/>
      <protection/>
    </xf>
    <xf numFmtId="0" fontId="49" fillId="24" borderId="14" xfId="0" applyNumberFormat="1" applyFont="1" applyFill="1" applyBorder="1" applyAlignment="1" applyProtection="1">
      <alignment horizontal="center" vertical="center"/>
      <protection/>
    </xf>
    <xf numFmtId="0" fontId="5" fillId="0" borderId="18" xfId="0" applyFont="1" applyBorder="1" applyAlignment="1">
      <alignment horizontal="left" vertical="center"/>
    </xf>
    <xf numFmtId="41" fontId="6" fillId="20" borderId="10" xfId="0" applyNumberFormat="1" applyFont="1" applyFill="1" applyBorder="1" applyAlignment="1">
      <alignment horizontal="center"/>
    </xf>
    <xf numFmtId="49" fontId="5" fillId="24" borderId="14" xfId="0" applyNumberFormat="1" applyFont="1" applyFill="1" applyBorder="1" applyAlignment="1">
      <alignment vertical="center"/>
    </xf>
    <xf numFmtId="41" fontId="6" fillId="20" borderId="14" xfId="0" applyNumberFormat="1" applyFont="1" applyFill="1" applyBorder="1" applyAlignment="1">
      <alignment horizontal="center"/>
    </xf>
    <xf numFmtId="0" fontId="5" fillId="24" borderId="17" xfId="0" applyFont="1" applyFill="1" applyBorder="1" applyAlignment="1">
      <alignment horizontal="left" vertical="center"/>
    </xf>
    <xf numFmtId="0" fontId="5" fillId="24" borderId="18" xfId="0" applyFont="1" applyFill="1" applyBorder="1" applyAlignment="1">
      <alignment horizontal="left" vertical="center"/>
    </xf>
    <xf numFmtId="0" fontId="5" fillId="24" borderId="11" xfId="0" applyFont="1" applyFill="1" applyBorder="1" applyAlignment="1">
      <alignment horizontal="left" vertical="center"/>
    </xf>
    <xf numFmtId="0" fontId="5" fillId="24" borderId="14" xfId="0" applyFont="1" applyFill="1" applyBorder="1" applyAlignment="1">
      <alignment horizontal="left" vertical="center"/>
    </xf>
    <xf numFmtId="0" fontId="5" fillId="0" borderId="14" xfId="0" applyFont="1" applyBorder="1" applyAlignment="1">
      <alignment horizontal="left"/>
    </xf>
    <xf numFmtId="41" fontId="5" fillId="20" borderId="10" xfId="0" applyNumberFormat="1" applyFont="1" applyFill="1" applyBorder="1" applyAlignment="1" applyProtection="1">
      <alignment horizontal="center" vertical="center"/>
      <protection/>
    </xf>
    <xf numFmtId="41" fontId="5" fillId="20" borderId="14" xfId="0" applyNumberFormat="1" applyFont="1" applyFill="1" applyBorder="1" applyAlignment="1" applyProtection="1">
      <alignment horizontal="center" vertical="center"/>
      <protection/>
    </xf>
    <xf numFmtId="0" fontId="5" fillId="0" borderId="11" xfId="0" applyFont="1" applyBorder="1" applyAlignment="1">
      <alignment horizontal="left" vertical="center"/>
    </xf>
    <xf numFmtId="0" fontId="5" fillId="0" borderId="14" xfId="0" applyFont="1" applyBorder="1" applyAlignment="1">
      <alignment horizontal="left" vertical="center"/>
    </xf>
    <xf numFmtId="41" fontId="6" fillId="5" borderId="10" xfId="0" applyNumberFormat="1" applyFont="1" applyFill="1" applyBorder="1" applyAlignment="1">
      <alignment horizontal="center"/>
    </xf>
    <xf numFmtId="41" fontId="6" fillId="5" borderId="13" xfId="0" applyNumberFormat="1" applyFont="1" applyFill="1" applyBorder="1" applyAlignment="1">
      <alignment horizontal="center"/>
    </xf>
    <xf numFmtId="41" fontId="6" fillId="5" borderId="14" xfId="0" applyNumberFormat="1" applyFont="1" applyFill="1" applyBorder="1" applyAlignment="1">
      <alignment horizontal="center"/>
    </xf>
    <xf numFmtId="0" fontId="5" fillId="24" borderId="10" xfId="0" applyFont="1" applyFill="1" applyBorder="1" applyAlignment="1">
      <alignment horizontal="left" vertical="center"/>
    </xf>
    <xf numFmtId="41" fontId="5" fillId="20" borderId="10" xfId="0" applyNumberFormat="1" applyFont="1" applyFill="1" applyBorder="1" applyAlignment="1">
      <alignment horizontal="center" vertical="center"/>
    </xf>
    <xf numFmtId="0" fontId="5" fillId="24" borderId="19" xfId="0" applyFont="1" applyFill="1" applyBorder="1" applyAlignment="1">
      <alignment horizontal="left" vertical="center"/>
    </xf>
    <xf numFmtId="41" fontId="6" fillId="5" borderId="10" xfId="0" applyNumberFormat="1" applyFont="1" applyFill="1" applyBorder="1" applyAlignment="1">
      <alignment horizontal="center"/>
    </xf>
    <xf numFmtId="41" fontId="5" fillId="24" borderId="11" xfId="0" applyNumberFormat="1" applyFont="1" applyFill="1" applyBorder="1" applyAlignment="1" applyProtection="1">
      <alignment horizontal="center" vertical="center"/>
      <protection/>
    </xf>
    <xf numFmtId="41" fontId="5" fillId="25" borderId="11" xfId="0" applyNumberFormat="1" applyFont="1" applyFill="1" applyBorder="1" applyAlignment="1" applyProtection="1">
      <alignment horizontal="center" vertical="center"/>
      <protection/>
    </xf>
    <xf numFmtId="41" fontId="5" fillId="24" borderId="11" xfId="59" applyNumberFormat="1" applyFont="1" applyFill="1" applyBorder="1" applyAlignment="1" applyProtection="1">
      <alignment horizontal="center" vertical="center"/>
      <protection/>
    </xf>
    <xf numFmtId="41" fontId="6" fillId="20" borderId="11" xfId="0" applyNumberFormat="1" applyFont="1" applyFill="1" applyBorder="1" applyAlignment="1">
      <alignment horizontal="center"/>
    </xf>
    <xf numFmtId="41" fontId="6" fillId="5" borderId="13" xfId="0" applyNumberFormat="1" applyFont="1" applyFill="1" applyBorder="1" applyAlignment="1">
      <alignment horizontal="center"/>
    </xf>
    <xf numFmtId="0" fontId="5" fillId="0" borderId="14" xfId="0" applyNumberFormat="1" applyFont="1" applyBorder="1" applyAlignment="1">
      <alignment vertical="center"/>
    </xf>
    <xf numFmtId="41" fontId="6" fillId="5" borderId="14" xfId="0" applyNumberFormat="1" applyFont="1" applyFill="1" applyBorder="1" applyAlignment="1">
      <alignment horizontal="center"/>
    </xf>
    <xf numFmtId="49" fontId="7" fillId="0" borderId="18" xfId="0" applyNumberFormat="1" applyFont="1" applyFill="1" applyBorder="1" applyAlignment="1">
      <alignment horizontal="center"/>
    </xf>
    <xf numFmtId="49" fontId="6" fillId="0" borderId="18"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0" fontId="5" fillId="0" borderId="14" xfId="0" applyNumberFormat="1" applyFont="1" applyBorder="1" applyAlignment="1">
      <alignment/>
    </xf>
    <xf numFmtId="49" fontId="14" fillId="0" borderId="21"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distributed" wrapText="1"/>
    </xf>
    <xf numFmtId="0" fontId="4" fillId="0" borderId="18" xfId="0" applyFont="1" applyFill="1" applyBorder="1" applyAlignment="1">
      <alignment horizontal="center" vertical="distributed"/>
    </xf>
    <xf numFmtId="49" fontId="7" fillId="0" borderId="26"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9" xfId="0" applyFont="1" applyFill="1" applyBorder="1" applyAlignment="1">
      <alignment/>
    </xf>
    <xf numFmtId="49" fontId="7" fillId="0" borderId="2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20" xfId="0" applyNumberFormat="1" applyFont="1" applyFill="1" applyBorder="1" applyAlignment="1">
      <alignment horizontal="center" vertical="center" wrapText="1"/>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9" fillId="24" borderId="20" xfId="0" applyNumberFormat="1" applyFont="1" applyFill="1" applyBorder="1" applyAlignment="1" applyProtection="1">
      <alignment horizontal="center" vertical="center" wrapText="1"/>
      <protection/>
    </xf>
    <xf numFmtId="49" fontId="19" fillId="24" borderId="18" xfId="0" applyNumberFormat="1" applyFont="1" applyFill="1" applyBorder="1" applyAlignment="1" applyProtection="1">
      <alignment horizontal="center" vertical="center" wrapText="1"/>
      <protection/>
    </xf>
    <xf numFmtId="0" fontId="47" fillId="24" borderId="0" xfId="0" applyFont="1" applyFill="1" applyBorder="1" applyAlignment="1">
      <alignment horizontal="center" vertical="center"/>
    </xf>
    <xf numFmtId="49" fontId="0" fillId="24" borderId="0" xfId="0" applyNumberFormat="1" applyFont="1" applyFill="1" applyAlignment="1">
      <alignment horizontal="left"/>
    </xf>
    <xf numFmtId="0" fontId="7" fillId="24" borderId="22" xfId="0" applyNumberFormat="1" applyFont="1" applyFill="1" applyBorder="1" applyAlignment="1">
      <alignment horizontal="center" vertical="center" wrapText="1"/>
    </xf>
    <xf numFmtId="0" fontId="7" fillId="24" borderId="23" xfId="0" applyNumberFormat="1" applyFont="1" applyFill="1" applyBorder="1" applyAlignment="1">
      <alignment horizontal="center" vertical="center" wrapText="1"/>
    </xf>
    <xf numFmtId="0" fontId="7" fillId="24" borderId="24" xfId="0" applyNumberFormat="1" applyFont="1" applyFill="1" applyBorder="1" applyAlignment="1">
      <alignment horizontal="center" vertical="center" wrapText="1"/>
    </xf>
    <xf numFmtId="0" fontId="7" fillId="24" borderId="25" xfId="0" applyNumberFormat="1" applyFont="1" applyFill="1" applyBorder="1" applyAlignment="1">
      <alignment horizontal="center" vertical="center" wrapText="1"/>
    </xf>
    <xf numFmtId="0" fontId="7" fillId="24" borderId="27" xfId="0" applyNumberFormat="1" applyFont="1" applyFill="1" applyBorder="1" applyAlignment="1">
      <alignment horizontal="center" vertical="center" wrapText="1"/>
    </xf>
    <xf numFmtId="0" fontId="7" fillId="24" borderId="17" xfId="0" applyNumberFormat="1" applyFont="1" applyFill="1" applyBorder="1" applyAlignment="1">
      <alignment horizontal="center" vertical="center" wrapText="1"/>
    </xf>
    <xf numFmtId="49" fontId="11" fillId="24" borderId="11" xfId="0" applyNumberFormat="1" applyFont="1" applyFill="1" applyBorder="1" applyAlignment="1" applyProtection="1">
      <alignment horizontal="center" vertical="center" wrapText="1"/>
      <protection/>
    </xf>
    <xf numFmtId="49" fontId="11" fillId="24" borderId="13" xfId="0" applyNumberFormat="1" applyFont="1" applyFill="1" applyBorder="1" applyAlignment="1">
      <alignment horizontal="center" vertical="center" wrapText="1"/>
    </xf>
    <xf numFmtId="49" fontId="11" fillId="24" borderId="22" xfId="0" applyNumberFormat="1" applyFont="1" applyFill="1" applyBorder="1" applyAlignment="1" applyProtection="1">
      <alignment horizontal="center" vertical="center" wrapText="1"/>
      <protection/>
    </xf>
    <xf numFmtId="49" fontId="11" fillId="24" borderId="23" xfId="0" applyNumberFormat="1"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49" fontId="11" fillId="24" borderId="17" xfId="0" applyNumberFormat="1" applyFont="1" applyFill="1" applyBorder="1" applyAlignment="1">
      <alignment horizontal="center" vertical="center" wrapText="1"/>
    </xf>
    <xf numFmtId="49" fontId="13" fillId="24" borderId="0" xfId="0" applyNumberFormat="1" applyFont="1" applyFill="1" applyAlignment="1">
      <alignment horizontal="center"/>
    </xf>
    <xf numFmtId="2" fontId="20" fillId="0" borderId="0" xfId="0" applyNumberFormat="1" applyFont="1" applyAlignment="1">
      <alignment horizontal="center" vertical="center"/>
    </xf>
    <xf numFmtId="49" fontId="11" fillId="24" borderId="20" xfId="0" applyNumberFormat="1" applyFont="1" applyFill="1" applyBorder="1" applyAlignment="1" applyProtection="1">
      <alignment horizontal="center" vertical="center" wrapText="1"/>
      <protection/>
    </xf>
    <xf numFmtId="49" fontId="11" fillId="24" borderId="26" xfId="0" applyNumberFormat="1" applyFont="1" applyFill="1" applyBorder="1" applyAlignment="1">
      <alignment horizontal="center" vertical="center" wrapText="1"/>
    </xf>
    <xf numFmtId="49" fontId="11" fillId="24" borderId="18" xfId="0" applyNumberFormat="1" applyFont="1" applyFill="1" applyBorder="1" applyAlignment="1">
      <alignment horizontal="center" vertical="center" wrapText="1"/>
    </xf>
    <xf numFmtId="49" fontId="11" fillId="24" borderId="22" xfId="0" applyNumberFormat="1" applyFont="1" applyFill="1" applyBorder="1" applyAlignment="1">
      <alignment horizontal="center" vertical="center" wrapText="1"/>
    </xf>
    <xf numFmtId="49" fontId="11" fillId="24" borderId="24" xfId="0" applyNumberFormat="1" applyFont="1" applyFill="1" applyBorder="1" applyAlignment="1">
      <alignment horizontal="center" vertical="center" wrapText="1"/>
    </xf>
    <xf numFmtId="49" fontId="11" fillId="24" borderId="11" xfId="0" applyNumberFormat="1" applyFont="1" applyFill="1" applyBorder="1" applyAlignment="1">
      <alignment horizontal="center" vertical="center" wrapText="1"/>
    </xf>
    <xf numFmtId="49" fontId="11" fillId="24" borderId="19" xfId="0" applyNumberFormat="1" applyFont="1" applyFill="1" applyBorder="1" applyAlignment="1">
      <alignment horizontal="center" vertical="center" wrapText="1"/>
    </xf>
    <xf numFmtId="49" fontId="11" fillId="24" borderId="10" xfId="0" applyNumberFormat="1" applyFont="1" applyFill="1" applyBorder="1" applyAlignment="1" applyProtection="1">
      <alignment horizontal="center" vertical="center" wrapText="1"/>
      <protection/>
    </xf>
    <xf numFmtId="49" fontId="11" fillId="24" borderId="13"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lignment horizontal="center" vertical="center" wrapText="1"/>
    </xf>
    <xf numFmtId="1" fontId="6" fillId="24" borderId="20" xfId="0" applyNumberFormat="1" applyFont="1" applyFill="1" applyBorder="1" applyAlignment="1">
      <alignment horizontal="center" vertical="center"/>
    </xf>
    <xf numFmtId="1" fontId="6" fillId="24" borderId="26" xfId="0" applyNumberFormat="1" applyFont="1" applyFill="1" applyBorder="1" applyAlignment="1">
      <alignment horizontal="center" vertical="center"/>
    </xf>
    <xf numFmtId="1" fontId="6" fillId="24" borderId="18" xfId="0" applyNumberFormat="1" applyFont="1" applyFill="1" applyBorder="1" applyAlignment="1">
      <alignment horizontal="center" vertical="center"/>
    </xf>
    <xf numFmtId="49" fontId="11" fillId="24" borderId="18" xfId="0" applyNumberFormat="1" applyFont="1" applyFill="1" applyBorder="1" applyAlignment="1" applyProtection="1">
      <alignment horizontal="center" vertical="center" wrapText="1"/>
      <protection/>
    </xf>
    <xf numFmtId="2" fontId="7" fillId="0" borderId="0" xfId="0" applyNumberFormat="1" applyFont="1" applyAlignment="1">
      <alignment horizontal="left" vertical="center"/>
    </xf>
    <xf numFmtId="49" fontId="12" fillId="24" borderId="12" xfId="0" applyNumberFormat="1" applyFont="1" applyFill="1" applyBorder="1" applyAlignment="1">
      <alignment horizontal="left"/>
    </xf>
    <xf numFmtId="49" fontId="0" fillId="24" borderId="0" xfId="0" applyNumberFormat="1" applyFill="1" applyBorder="1" applyAlignment="1">
      <alignment horizontal="left"/>
    </xf>
    <xf numFmtId="49" fontId="0" fillId="24" borderId="0" xfId="0" applyNumberFormat="1" applyFont="1" applyFill="1" applyBorder="1" applyAlignment="1">
      <alignment horizontal="left"/>
    </xf>
    <xf numFmtId="49" fontId="23" fillId="24" borderId="11" xfId="0" applyNumberFormat="1" applyFont="1" applyFill="1" applyBorder="1" applyAlignment="1" applyProtection="1">
      <alignment horizontal="center" vertical="center" wrapText="1"/>
      <protection/>
    </xf>
    <xf numFmtId="49" fontId="23" fillId="24" borderId="19" xfId="0" applyNumberFormat="1"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49" fontId="11" fillId="24" borderId="26" xfId="0" applyNumberFormat="1" applyFont="1" applyFill="1" applyBorder="1" applyAlignment="1" applyProtection="1">
      <alignment horizontal="center" vertical="center" wrapText="1"/>
      <protection/>
    </xf>
    <xf numFmtId="49" fontId="11" fillId="24" borderId="25" xfId="0" applyNumberFormat="1" applyFont="1" applyFill="1" applyBorder="1" applyAlignment="1">
      <alignment horizontal="center" vertical="center" wrapText="1"/>
    </xf>
    <xf numFmtId="49" fontId="11" fillId="24" borderId="21" xfId="0" applyNumberFormat="1" applyFont="1" applyFill="1" applyBorder="1" applyAlignment="1" applyProtection="1">
      <alignment horizontal="center" vertical="center" wrapText="1"/>
      <protection/>
    </xf>
    <xf numFmtId="49" fontId="11" fillId="24" borderId="23" xfId="0" applyNumberFormat="1" applyFont="1" applyFill="1" applyBorder="1" applyAlignment="1" applyProtection="1">
      <alignment horizontal="center" vertical="center" wrapText="1"/>
      <protection/>
    </xf>
    <xf numFmtId="49" fontId="13" fillId="24" borderId="0" xfId="0" applyNumberFormat="1" applyFont="1" applyFill="1" applyAlignment="1">
      <alignment horizontal="center" wrapText="1"/>
    </xf>
    <xf numFmtId="49" fontId="4" fillId="24" borderId="0" xfId="0" applyNumberFormat="1" applyFont="1" applyFill="1" applyAlignment="1">
      <alignment horizontal="left"/>
    </xf>
    <xf numFmtId="49" fontId="47" fillId="24" borderId="0" xfId="0" applyNumberFormat="1" applyFont="1" applyFill="1" applyAlignment="1">
      <alignment horizontal="center" vertical="center" wrapText="1"/>
    </xf>
    <xf numFmtId="0" fontId="21" fillId="24" borderId="0" xfId="0" applyFont="1" applyFill="1" applyBorder="1" applyAlignment="1">
      <alignment horizontal="center" vertical="center"/>
    </xf>
    <xf numFmtId="49" fontId="3" fillId="20" borderId="20" xfId="0" applyNumberFormat="1" applyFont="1" applyFill="1" applyBorder="1" applyAlignment="1" applyProtection="1">
      <alignment horizontal="center" vertical="center" wrapText="1"/>
      <protection/>
    </xf>
    <xf numFmtId="49" fontId="3" fillId="20" borderId="18" xfId="0" applyNumberFormat="1" applyFont="1" applyFill="1" applyBorder="1" applyAlignment="1" applyProtection="1">
      <alignment horizontal="center" vertical="center" wrapText="1"/>
      <protection/>
    </xf>
    <xf numFmtId="0" fontId="21" fillId="24" borderId="0" xfId="0" applyFont="1" applyFill="1" applyBorder="1" applyAlignment="1">
      <alignment horizontal="center" vertical="center" wrapText="1"/>
    </xf>
    <xf numFmtId="0" fontId="47" fillId="24" borderId="0" xfId="0" applyFont="1" applyFill="1" applyBorder="1" applyAlignment="1">
      <alignment horizontal="center" vertical="center" wrapText="1"/>
    </xf>
    <xf numFmtId="49" fontId="47" fillId="24" borderId="0" xfId="0" applyNumberFormat="1" applyFont="1" applyFill="1" applyAlignment="1">
      <alignment horizontal="center" vertical="center"/>
    </xf>
    <xf numFmtId="49" fontId="4" fillId="24" borderId="0" xfId="0" applyNumberFormat="1" applyFont="1" applyFill="1" applyAlignment="1">
      <alignment horizontal="left" wrapText="1"/>
    </xf>
    <xf numFmtId="0" fontId="17" fillId="24" borderId="0" xfId="0" applyFont="1" applyFill="1" applyBorder="1" applyAlignment="1">
      <alignment horizontal="center" vertical="center" wrapText="1"/>
    </xf>
    <xf numFmtId="49" fontId="6" fillId="24" borderId="11" xfId="0" applyNumberFormat="1" applyFont="1" applyFill="1" applyBorder="1" applyAlignment="1" applyProtection="1">
      <alignment horizontal="center" vertical="center" wrapText="1"/>
      <protection/>
    </xf>
    <xf numFmtId="49" fontId="6" fillId="24" borderId="19" xfId="0" applyNumberFormat="1" applyFont="1" applyFill="1" applyBorder="1" applyAlignment="1">
      <alignment horizontal="center" vertical="center" wrapText="1"/>
    </xf>
    <xf numFmtId="49" fontId="6" fillId="24" borderId="13"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0" fontId="6" fillId="24" borderId="22" xfId="0" applyNumberFormat="1" applyFont="1" applyFill="1" applyBorder="1" applyAlignment="1">
      <alignment horizontal="center" vertical="center" wrapText="1"/>
    </xf>
    <xf numFmtId="0" fontId="6" fillId="24" borderId="23" xfId="0" applyNumberFormat="1" applyFont="1" applyFill="1" applyBorder="1" applyAlignment="1">
      <alignment horizontal="center" vertical="center" wrapText="1"/>
    </xf>
    <xf numFmtId="0" fontId="6" fillId="24" borderId="24" xfId="0" applyNumberFormat="1" applyFont="1" applyFill="1" applyBorder="1" applyAlignment="1">
      <alignment horizontal="center" vertical="center" wrapText="1"/>
    </xf>
    <xf numFmtId="0" fontId="6" fillId="24" borderId="25" xfId="0" applyNumberFormat="1" applyFont="1" applyFill="1" applyBorder="1" applyAlignment="1">
      <alignment horizontal="center" vertical="center" wrapText="1"/>
    </xf>
    <xf numFmtId="0" fontId="6" fillId="24" borderId="27" xfId="0" applyNumberFormat="1" applyFont="1" applyFill="1" applyBorder="1" applyAlignment="1">
      <alignment horizontal="center" vertical="center" wrapText="1"/>
    </xf>
    <xf numFmtId="0" fontId="6" fillId="24" borderId="17" xfId="0" applyNumberFormat="1" applyFont="1" applyFill="1" applyBorder="1" applyAlignment="1">
      <alignment horizontal="center" vertical="center" wrapText="1"/>
    </xf>
    <xf numFmtId="49" fontId="6" fillId="24" borderId="18" xfId="0" applyNumberFormat="1" applyFont="1" applyFill="1" applyBorder="1" applyAlignment="1" applyProtection="1">
      <alignment horizontal="center" vertical="center" wrapText="1"/>
      <protection/>
    </xf>
    <xf numFmtId="49" fontId="6" fillId="24" borderId="11" xfId="0" applyNumberFormat="1" applyFont="1" applyFill="1" applyBorder="1" applyAlignment="1">
      <alignment horizontal="center" vertical="center" wrapText="1"/>
    </xf>
    <xf numFmtId="49" fontId="17" fillId="24" borderId="12" xfId="0" applyNumberFormat="1" applyFont="1" applyFill="1" applyBorder="1" applyAlignment="1">
      <alignment/>
    </xf>
    <xf numFmtId="49" fontId="6" fillId="24" borderId="22" xfId="0" applyNumberFormat="1" applyFont="1" applyFill="1" applyBorder="1" applyAlignment="1" applyProtection="1">
      <alignment horizontal="center" vertical="center" wrapText="1"/>
      <protection/>
    </xf>
    <xf numFmtId="49" fontId="6" fillId="24" borderId="23" xfId="0" applyNumberFormat="1" applyFont="1" applyFill="1" applyBorder="1" applyAlignment="1">
      <alignment horizontal="center" vertical="center" wrapText="1"/>
    </xf>
    <xf numFmtId="49" fontId="6" fillId="24" borderId="27" xfId="0" applyNumberFormat="1" applyFont="1" applyFill="1" applyBorder="1" applyAlignment="1">
      <alignment horizontal="center" vertical="center" wrapText="1"/>
    </xf>
    <xf numFmtId="49" fontId="6" fillId="24" borderId="17" xfId="0" applyNumberFormat="1" applyFont="1" applyFill="1" applyBorder="1" applyAlignment="1">
      <alignment horizontal="center" vertical="center" wrapText="1"/>
    </xf>
    <xf numFmtId="49" fontId="6" fillId="24" borderId="21" xfId="0" applyNumberFormat="1" applyFont="1" applyFill="1" applyBorder="1" applyAlignment="1" applyProtection="1">
      <alignment horizontal="center" vertical="center" wrapText="1"/>
      <protection/>
    </xf>
    <xf numFmtId="49" fontId="6" fillId="24" borderId="23" xfId="0" applyNumberFormat="1" applyFont="1" applyFill="1" applyBorder="1" applyAlignment="1" applyProtection="1">
      <alignment horizontal="center" vertical="center" wrapText="1"/>
      <protection/>
    </xf>
    <xf numFmtId="49" fontId="6" fillId="24" borderId="25" xfId="0" applyNumberFormat="1" applyFont="1" applyFill="1" applyBorder="1" applyAlignment="1">
      <alignment horizontal="center" vertical="center" wrapText="1"/>
    </xf>
    <xf numFmtId="49" fontId="6" fillId="24" borderId="20" xfId="0" applyNumberFormat="1" applyFont="1" applyFill="1" applyBorder="1" applyAlignment="1" applyProtection="1">
      <alignment horizontal="center" vertical="center" wrapText="1"/>
      <protection/>
    </xf>
    <xf numFmtId="49" fontId="6" fillId="24" borderId="26" xfId="0" applyNumberFormat="1" applyFont="1" applyFill="1" applyBorder="1" applyAlignment="1" applyProtection="1">
      <alignment horizontal="center" vertical="center" wrapText="1"/>
      <protection/>
    </xf>
    <xf numFmtId="49" fontId="6" fillId="24" borderId="10" xfId="0" applyNumberFormat="1" applyFont="1" applyFill="1" applyBorder="1" applyAlignment="1" applyProtection="1">
      <alignment horizontal="center" vertical="center" wrapText="1"/>
      <protection/>
    </xf>
    <xf numFmtId="49" fontId="6" fillId="24" borderId="22" xfId="0" applyNumberFormat="1" applyFont="1" applyFill="1" applyBorder="1" applyAlignment="1">
      <alignment horizontal="center" vertical="center" wrapText="1"/>
    </xf>
    <xf numFmtId="49" fontId="6" fillId="24" borderId="24" xfId="0" applyNumberFormat="1" applyFont="1" applyFill="1" applyBorder="1" applyAlignment="1">
      <alignment horizontal="center" vertical="center" wrapText="1"/>
    </xf>
    <xf numFmtId="49" fontId="6" fillId="24" borderId="26" xfId="0" applyNumberFormat="1" applyFont="1" applyFill="1" applyBorder="1" applyAlignment="1">
      <alignment horizontal="center" vertical="center" wrapText="1"/>
    </xf>
    <xf numFmtId="49" fontId="6" fillId="24" borderId="18" xfId="0" applyNumberFormat="1" applyFont="1" applyFill="1" applyBorder="1" applyAlignment="1">
      <alignment horizontal="center" vertical="center" wrapText="1"/>
    </xf>
    <xf numFmtId="49" fontId="0" fillId="24" borderId="0" xfId="0" applyNumberFormat="1" applyFill="1" applyBorder="1" applyAlignment="1">
      <alignment/>
    </xf>
    <xf numFmtId="49" fontId="0" fillId="24" borderId="0" xfId="0" applyNumberFormat="1" applyFont="1" applyFill="1" applyBorder="1" applyAlignment="1">
      <alignment/>
    </xf>
    <xf numFmtId="2" fontId="7" fillId="0" borderId="0" xfId="0" applyNumberFormat="1" applyFont="1" applyAlignment="1">
      <alignment vertical="center"/>
    </xf>
    <xf numFmtId="49" fontId="47" fillId="24" borderId="0" xfId="0" applyNumberFormat="1" applyFont="1" applyFill="1" applyAlignment="1">
      <alignment horizontal="center" wrapText="1"/>
    </xf>
    <xf numFmtId="49" fontId="48" fillId="24" borderId="0" xfId="0" applyNumberFormat="1" applyFont="1" applyFill="1" applyAlignment="1">
      <alignment horizontal="left" wrapText="1"/>
    </xf>
    <xf numFmtId="49" fontId="48" fillId="24" borderId="0" xfId="0" applyNumberFormat="1" applyFont="1" applyFill="1" applyAlignment="1">
      <alignment horizontal="left"/>
    </xf>
    <xf numFmtId="4" fontId="43" fillId="24" borderId="10" xfId="0" applyNumberFormat="1" applyFont="1" applyFill="1" applyBorder="1" applyAlignment="1" applyProtection="1">
      <alignment horizontal="center" vertical="center"/>
      <protection/>
    </xf>
    <xf numFmtId="4" fontId="43" fillId="20" borderId="13" xfId="0" applyNumberFormat="1" applyFont="1" applyFill="1" applyBorder="1" applyAlignment="1" applyProtection="1">
      <alignment horizontal="center" vertical="center"/>
      <protection/>
    </xf>
    <xf numFmtId="4" fontId="43" fillId="24" borderId="14"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5525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5525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09" t="s">
        <v>14</v>
      </c>
      <c r="B1" s="209"/>
      <c r="C1" s="208" t="s">
        <v>54</v>
      </c>
      <c r="D1" s="208"/>
      <c r="E1" s="208"/>
      <c r="F1" s="210" t="s">
        <v>50</v>
      </c>
      <c r="G1" s="210"/>
      <c r="H1" s="210"/>
    </row>
    <row r="2" spans="1:8" ht="33.75" customHeight="1">
      <c r="A2" s="211" t="s">
        <v>57</v>
      </c>
      <c r="B2" s="211"/>
      <c r="C2" s="208"/>
      <c r="D2" s="208"/>
      <c r="E2" s="208"/>
      <c r="F2" s="207" t="s">
        <v>51</v>
      </c>
      <c r="G2" s="207"/>
      <c r="H2" s="207"/>
    </row>
    <row r="3" spans="1:8" ht="19.5" customHeight="1">
      <c r="A3" s="4" t="s">
        <v>45</v>
      </c>
      <c r="B3" s="4"/>
      <c r="C3" s="22"/>
      <c r="D3" s="22"/>
      <c r="E3" s="22"/>
      <c r="F3" s="207" t="s">
        <v>52</v>
      </c>
      <c r="G3" s="207"/>
      <c r="H3" s="207"/>
    </row>
    <row r="4" spans="1:8" s="5" customFormat="1" ht="19.5" customHeight="1">
      <c r="A4" s="4"/>
      <c r="B4" s="4"/>
      <c r="D4" s="6"/>
      <c r="F4" s="7" t="s">
        <v>53</v>
      </c>
      <c r="G4" s="7"/>
      <c r="H4" s="7"/>
    </row>
    <row r="5" spans="1:8" s="21" customFormat="1" ht="36" customHeight="1">
      <c r="A5" s="192" t="s">
        <v>38</v>
      </c>
      <c r="B5" s="193"/>
      <c r="C5" s="196" t="s">
        <v>48</v>
      </c>
      <c r="D5" s="197"/>
      <c r="E5" s="198" t="s">
        <v>47</v>
      </c>
      <c r="F5" s="198"/>
      <c r="G5" s="198"/>
      <c r="H5" s="199"/>
    </row>
    <row r="6" spans="1:8" s="21" customFormat="1" ht="20.25" customHeight="1">
      <c r="A6" s="194"/>
      <c r="B6" s="195"/>
      <c r="C6" s="200" t="s">
        <v>2</v>
      </c>
      <c r="D6" s="200" t="s">
        <v>55</v>
      </c>
      <c r="E6" s="202" t="s">
        <v>49</v>
      </c>
      <c r="F6" s="199"/>
      <c r="G6" s="202" t="s">
        <v>56</v>
      </c>
      <c r="H6" s="199"/>
    </row>
    <row r="7" spans="1:8" s="21" customFormat="1" ht="52.5" customHeight="1">
      <c r="A7" s="194"/>
      <c r="B7" s="195"/>
      <c r="C7" s="201"/>
      <c r="D7" s="201"/>
      <c r="E7" s="3" t="s">
        <v>2</v>
      </c>
      <c r="F7" s="3" t="s">
        <v>6</v>
      </c>
      <c r="G7" s="3" t="s">
        <v>2</v>
      </c>
      <c r="H7" s="3" t="s">
        <v>6</v>
      </c>
    </row>
    <row r="8" spans="1:8" ht="15" customHeight="1">
      <c r="A8" s="204" t="s">
        <v>4</v>
      </c>
      <c r="B8" s="186"/>
      <c r="C8" s="8">
        <v>1</v>
      </c>
      <c r="D8" s="8" t="s">
        <v>25</v>
      </c>
      <c r="E8" s="8" t="s">
        <v>28</v>
      </c>
      <c r="F8" s="8" t="s">
        <v>39</v>
      </c>
      <c r="G8" s="8" t="s">
        <v>40</v>
      </c>
      <c r="H8" s="8" t="s">
        <v>41</v>
      </c>
    </row>
    <row r="9" spans="1:8" ht="26.25" customHeight="1">
      <c r="A9" s="187" t="s">
        <v>19</v>
      </c>
      <c r="B9" s="185"/>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28</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205" t="s">
        <v>37</v>
      </c>
      <c r="C16" s="205"/>
      <c r="D16" s="24"/>
      <c r="E16" s="189" t="s">
        <v>12</v>
      </c>
      <c r="F16" s="189"/>
      <c r="G16" s="189"/>
      <c r="H16" s="189"/>
    </row>
    <row r="17" spans="2:8" ht="15.75" customHeight="1">
      <c r="B17" s="205"/>
      <c r="C17" s="205"/>
      <c r="D17" s="24"/>
      <c r="E17" s="190" t="s">
        <v>21</v>
      </c>
      <c r="F17" s="190"/>
      <c r="G17" s="190"/>
      <c r="H17" s="190"/>
    </row>
    <row r="18" spans="2:8" s="25" customFormat="1" ht="15.75" customHeight="1">
      <c r="B18" s="205"/>
      <c r="C18" s="205"/>
      <c r="D18" s="26"/>
      <c r="E18" s="191" t="s">
        <v>36</v>
      </c>
      <c r="F18" s="191"/>
      <c r="G18" s="191"/>
      <c r="H18" s="191"/>
    </row>
    <row r="20" ht="15.75">
      <c r="B20" s="17"/>
    </row>
    <row r="22" ht="15.75" hidden="1">
      <c r="A22" s="18" t="s">
        <v>22</v>
      </c>
    </row>
    <row r="23" spans="1:3" ht="15.75" hidden="1">
      <c r="A23" s="19"/>
      <c r="B23" s="206" t="s">
        <v>32</v>
      </c>
      <c r="C23" s="206"/>
    </row>
    <row r="24" spans="1:8" ht="15.75" customHeight="1" hidden="1">
      <c r="A24" s="20" t="s">
        <v>13</v>
      </c>
      <c r="B24" s="203" t="s">
        <v>34</v>
      </c>
      <c r="C24" s="203"/>
      <c r="D24" s="20"/>
      <c r="E24" s="20"/>
      <c r="F24" s="20"/>
      <c r="G24" s="20"/>
      <c r="H24" s="20"/>
    </row>
    <row r="25" spans="1:8" ht="15" customHeight="1" hidden="1">
      <c r="A25" s="20"/>
      <c r="B25" s="203" t="s">
        <v>35</v>
      </c>
      <c r="C25" s="203"/>
      <c r="D25" s="203"/>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91"/>
  <sheetViews>
    <sheetView tabSelected="1" zoomScalePageLayoutView="0" workbookViewId="0" topLeftCell="A40">
      <selection activeCell="W69" sqref="W69"/>
    </sheetView>
  </sheetViews>
  <sheetFormatPr defaultColWidth="9.00390625" defaultRowHeight="15.75"/>
  <cols>
    <col min="1" max="1" width="3.00390625" style="28" customWidth="1"/>
    <col min="2" max="2" width="13.375" style="28" customWidth="1"/>
    <col min="3" max="3" width="8.25390625" style="28" customWidth="1"/>
    <col min="4" max="5" width="8.00390625" style="28" customWidth="1"/>
    <col min="6" max="6" width="5.875" style="28" customWidth="1"/>
    <col min="7" max="7" width="6.625" style="28" customWidth="1"/>
    <col min="8" max="8" width="8.375" style="28" customWidth="1"/>
    <col min="9" max="9" width="8.50390625" style="28" customWidth="1"/>
    <col min="10" max="10" width="6.875" style="28" customWidth="1"/>
    <col min="11" max="11" width="5.875" style="28" customWidth="1"/>
    <col min="12" max="12" width="4.25390625" style="28" customWidth="1"/>
    <col min="13" max="13" width="7.50390625" style="28" customWidth="1"/>
    <col min="14" max="14" width="6.875" style="28" customWidth="1"/>
    <col min="15" max="15" width="7.25390625" style="28" customWidth="1"/>
    <col min="16" max="16" width="4.375" style="28" customWidth="1"/>
    <col min="17" max="17" width="7.75390625" style="28" customWidth="1"/>
    <col min="18" max="18" width="6.625" style="28" customWidth="1"/>
    <col min="19" max="19" width="8.375" style="28" customWidth="1"/>
    <col min="20" max="20" width="4.875" style="28" customWidth="1"/>
    <col min="21" max="21" width="8.875" style="28" customWidth="1"/>
    <col min="22" max="16384" width="9.00390625" style="28" customWidth="1"/>
  </cols>
  <sheetData>
    <row r="1" spans="1:21" ht="20.25" customHeight="1">
      <c r="A1" s="31" t="s">
        <v>16</v>
      </c>
      <c r="B1" s="31"/>
      <c r="C1" s="31"/>
      <c r="E1" s="228" t="s">
        <v>83</v>
      </c>
      <c r="F1" s="228"/>
      <c r="G1" s="228"/>
      <c r="H1" s="228"/>
      <c r="I1" s="228"/>
      <c r="J1" s="228"/>
      <c r="K1" s="228"/>
      <c r="L1" s="228"/>
      <c r="M1" s="228"/>
      <c r="N1" s="228"/>
      <c r="O1" s="228"/>
      <c r="P1" s="52"/>
      <c r="Q1" s="246" t="s">
        <v>166</v>
      </c>
      <c r="R1" s="247"/>
      <c r="S1" s="247"/>
      <c r="T1" s="247"/>
      <c r="U1" s="30"/>
    </row>
    <row r="2" spans="1:21" ht="17.25" customHeight="1">
      <c r="A2" s="215" t="s">
        <v>85</v>
      </c>
      <c r="B2" s="215"/>
      <c r="C2" s="215"/>
      <c r="D2" s="215"/>
      <c r="E2" s="255" t="s">
        <v>20</v>
      </c>
      <c r="F2" s="255"/>
      <c r="G2" s="255"/>
      <c r="H2" s="255"/>
      <c r="I2" s="255"/>
      <c r="J2" s="255"/>
      <c r="K2" s="255"/>
      <c r="L2" s="255"/>
      <c r="M2" s="255"/>
      <c r="N2" s="255"/>
      <c r="O2" s="255"/>
      <c r="P2" s="51"/>
      <c r="Q2" s="244" t="s">
        <v>158</v>
      </c>
      <c r="R2" s="244"/>
      <c r="S2" s="244"/>
      <c r="T2" s="244"/>
      <c r="U2" s="36"/>
    </row>
    <row r="3" spans="1:21" ht="14.25" customHeight="1">
      <c r="A3" s="215" t="s">
        <v>86</v>
      </c>
      <c r="B3" s="215"/>
      <c r="C3" s="215"/>
      <c r="D3" s="215"/>
      <c r="E3" s="228" t="s">
        <v>173</v>
      </c>
      <c r="F3" s="228"/>
      <c r="G3" s="228"/>
      <c r="H3" s="228"/>
      <c r="I3" s="228"/>
      <c r="J3" s="228"/>
      <c r="K3" s="228"/>
      <c r="L3" s="228"/>
      <c r="M3" s="228"/>
      <c r="N3" s="228"/>
      <c r="O3" s="228"/>
      <c r="P3" s="52"/>
      <c r="Q3" s="246" t="s">
        <v>165</v>
      </c>
      <c r="R3" s="247"/>
      <c r="S3" s="247"/>
      <c r="T3" s="247"/>
      <c r="U3" s="33"/>
    </row>
    <row r="4" spans="1:21" ht="14.25" customHeight="1">
      <c r="A4" s="31" t="s">
        <v>73</v>
      </c>
      <c r="B4" s="31"/>
      <c r="C4" s="31"/>
      <c r="D4" s="31"/>
      <c r="E4" s="229" t="s">
        <v>174</v>
      </c>
      <c r="F4" s="229"/>
      <c r="G4" s="229"/>
      <c r="H4" s="229"/>
      <c r="I4" s="229"/>
      <c r="J4" s="229"/>
      <c r="K4" s="229"/>
      <c r="L4" s="229"/>
      <c r="M4" s="229"/>
      <c r="N4" s="229"/>
      <c r="O4" s="229"/>
      <c r="P4" s="40"/>
      <c r="Q4" s="244" t="s">
        <v>159</v>
      </c>
      <c r="R4" s="244"/>
      <c r="S4" s="244"/>
      <c r="T4" s="244"/>
      <c r="U4" s="36"/>
    </row>
    <row r="5" spans="2:21" ht="17.25" customHeight="1">
      <c r="B5" s="41"/>
      <c r="C5" s="41"/>
      <c r="Q5" s="245" t="s">
        <v>71</v>
      </c>
      <c r="R5" s="245"/>
      <c r="S5" s="245"/>
      <c r="T5" s="245"/>
      <c r="U5" s="30"/>
    </row>
    <row r="6" spans="1:20" ht="22.5" customHeight="1">
      <c r="A6" s="216" t="s">
        <v>38</v>
      </c>
      <c r="B6" s="217"/>
      <c r="C6" s="230" t="s">
        <v>74</v>
      </c>
      <c r="D6" s="231"/>
      <c r="E6" s="232"/>
      <c r="F6" s="233" t="s">
        <v>60</v>
      </c>
      <c r="G6" s="235" t="s">
        <v>75</v>
      </c>
      <c r="H6" s="240" t="s">
        <v>61</v>
      </c>
      <c r="I6" s="241"/>
      <c r="J6" s="241"/>
      <c r="K6" s="241"/>
      <c r="L6" s="241"/>
      <c r="M6" s="241"/>
      <c r="N6" s="241"/>
      <c r="O6" s="241"/>
      <c r="P6" s="241"/>
      <c r="Q6" s="241"/>
      <c r="R6" s="242"/>
      <c r="S6" s="222" t="s">
        <v>155</v>
      </c>
      <c r="T6" s="248" t="s">
        <v>84</v>
      </c>
    </row>
    <row r="7" spans="1:30" s="37" customFormat="1" ht="16.5" customHeight="1">
      <c r="A7" s="218"/>
      <c r="B7" s="219"/>
      <c r="C7" s="222" t="s">
        <v>23</v>
      </c>
      <c r="D7" s="224" t="s">
        <v>5</v>
      </c>
      <c r="E7" s="225"/>
      <c r="F7" s="234"/>
      <c r="G7" s="236"/>
      <c r="H7" s="235" t="s">
        <v>18</v>
      </c>
      <c r="I7" s="224" t="s">
        <v>62</v>
      </c>
      <c r="J7" s="253"/>
      <c r="K7" s="253"/>
      <c r="L7" s="253"/>
      <c r="M7" s="253"/>
      <c r="N7" s="253"/>
      <c r="O7" s="253"/>
      <c r="P7" s="253"/>
      <c r="Q7" s="254"/>
      <c r="R7" s="225" t="s">
        <v>77</v>
      </c>
      <c r="S7" s="236"/>
      <c r="T7" s="249"/>
      <c r="U7" s="33"/>
      <c r="V7" s="33"/>
      <c r="W7" s="33"/>
      <c r="X7" s="33"/>
      <c r="Y7" s="33"/>
      <c r="Z7" s="33"/>
      <c r="AA7" s="33"/>
      <c r="AB7" s="33"/>
      <c r="AC7" s="33"/>
      <c r="AD7" s="33"/>
    </row>
    <row r="8" spans="1:20" ht="15.75" customHeight="1">
      <c r="A8" s="218"/>
      <c r="B8" s="219"/>
      <c r="C8" s="236"/>
      <c r="D8" s="226"/>
      <c r="E8" s="227"/>
      <c r="F8" s="234"/>
      <c r="G8" s="236"/>
      <c r="H8" s="236"/>
      <c r="I8" s="235" t="s">
        <v>18</v>
      </c>
      <c r="J8" s="230" t="s">
        <v>5</v>
      </c>
      <c r="K8" s="251"/>
      <c r="L8" s="251"/>
      <c r="M8" s="251"/>
      <c r="N8" s="251"/>
      <c r="O8" s="251"/>
      <c r="P8" s="251"/>
      <c r="Q8" s="243"/>
      <c r="R8" s="252"/>
      <c r="S8" s="236"/>
      <c r="T8" s="249"/>
    </row>
    <row r="9" spans="1:20" ht="15.75" customHeight="1">
      <c r="A9" s="218"/>
      <c r="B9" s="219"/>
      <c r="C9" s="236"/>
      <c r="D9" s="222" t="s">
        <v>78</v>
      </c>
      <c r="E9" s="222" t="s">
        <v>79</v>
      </c>
      <c r="F9" s="234"/>
      <c r="G9" s="236"/>
      <c r="H9" s="236"/>
      <c r="I9" s="236"/>
      <c r="J9" s="243" t="s">
        <v>80</v>
      </c>
      <c r="K9" s="237" t="s">
        <v>81</v>
      </c>
      <c r="L9" s="222" t="s">
        <v>72</v>
      </c>
      <c r="M9" s="239" t="s">
        <v>64</v>
      </c>
      <c r="N9" s="235" t="s">
        <v>82</v>
      </c>
      <c r="O9" s="235" t="s">
        <v>67</v>
      </c>
      <c r="P9" s="235" t="s">
        <v>156</v>
      </c>
      <c r="Q9" s="235" t="s">
        <v>157</v>
      </c>
      <c r="R9" s="252"/>
      <c r="S9" s="236"/>
      <c r="T9" s="249"/>
    </row>
    <row r="10" spans="1:20" ht="78.75" customHeight="1">
      <c r="A10" s="220"/>
      <c r="B10" s="221"/>
      <c r="C10" s="223"/>
      <c r="D10" s="223"/>
      <c r="E10" s="223"/>
      <c r="F10" s="226"/>
      <c r="G10" s="223"/>
      <c r="H10" s="223"/>
      <c r="I10" s="223"/>
      <c r="J10" s="243"/>
      <c r="K10" s="237"/>
      <c r="L10" s="238"/>
      <c r="M10" s="239"/>
      <c r="N10" s="223"/>
      <c r="O10" s="223" t="s">
        <v>67</v>
      </c>
      <c r="P10" s="223" t="s">
        <v>156</v>
      </c>
      <c r="Q10" s="223" t="s">
        <v>157</v>
      </c>
      <c r="R10" s="227"/>
      <c r="S10" s="223"/>
      <c r="T10" s="250"/>
    </row>
    <row r="11" spans="1:20" ht="15" customHeight="1">
      <c r="A11" s="212" t="s">
        <v>4</v>
      </c>
      <c r="B11" s="213"/>
      <c r="C11" s="42">
        <v>1</v>
      </c>
      <c r="D11" s="42">
        <v>2</v>
      </c>
      <c r="E11" s="42">
        <v>3</v>
      </c>
      <c r="F11" s="42">
        <v>4</v>
      </c>
      <c r="G11" s="42">
        <v>5</v>
      </c>
      <c r="H11" s="42">
        <v>6</v>
      </c>
      <c r="I11" s="42">
        <v>7</v>
      </c>
      <c r="J11" s="42">
        <v>8</v>
      </c>
      <c r="K11" s="42">
        <v>9</v>
      </c>
      <c r="L11" s="42">
        <v>10</v>
      </c>
      <c r="M11" s="42">
        <v>11</v>
      </c>
      <c r="N11" s="42">
        <v>12</v>
      </c>
      <c r="O11" s="42">
        <v>13</v>
      </c>
      <c r="P11" s="42">
        <v>14</v>
      </c>
      <c r="Q11" s="42">
        <v>15</v>
      </c>
      <c r="R11" s="42">
        <v>16</v>
      </c>
      <c r="S11" s="42">
        <v>17</v>
      </c>
      <c r="T11" s="42">
        <v>18</v>
      </c>
    </row>
    <row r="12" spans="1:22" ht="23.25" customHeight="1">
      <c r="A12" s="259" t="s">
        <v>17</v>
      </c>
      <c r="B12" s="260"/>
      <c r="C12" s="62">
        <f aca="true" t="shared" si="0" ref="C12:R12">C13+C24</f>
        <v>1124958657</v>
      </c>
      <c r="D12" s="62">
        <f t="shared" si="0"/>
        <v>973966260</v>
      </c>
      <c r="E12" s="62">
        <f t="shared" si="0"/>
        <v>150992397</v>
      </c>
      <c r="F12" s="62">
        <f t="shared" si="0"/>
        <v>3865211</v>
      </c>
      <c r="G12" s="62">
        <f t="shared" si="0"/>
        <v>10285055</v>
      </c>
      <c r="H12" s="62">
        <f t="shared" si="0"/>
        <v>1121093446</v>
      </c>
      <c r="I12" s="62">
        <f t="shared" si="0"/>
        <v>1086765927</v>
      </c>
      <c r="J12" s="62">
        <f t="shared" si="0"/>
        <v>50202632</v>
      </c>
      <c r="K12" s="62">
        <f t="shared" si="0"/>
        <v>6370255</v>
      </c>
      <c r="L12" s="62">
        <f t="shared" si="0"/>
        <v>8790</v>
      </c>
      <c r="M12" s="62">
        <f t="shared" si="0"/>
        <v>652771653</v>
      </c>
      <c r="N12" s="62">
        <f t="shared" si="0"/>
        <v>26077352</v>
      </c>
      <c r="O12" s="62">
        <f t="shared" si="0"/>
        <v>159496839</v>
      </c>
      <c r="P12" s="62">
        <f t="shared" si="0"/>
        <v>0</v>
      </c>
      <c r="Q12" s="62">
        <f t="shared" si="0"/>
        <v>191838406</v>
      </c>
      <c r="R12" s="62">
        <f t="shared" si="0"/>
        <v>34327519</v>
      </c>
      <c r="S12" s="62">
        <f>R12+Q12+P12+O12+N12+M12+L12</f>
        <v>1064520559</v>
      </c>
      <c r="T12" s="73">
        <f>(J12+K12+L12)/I12*100</f>
        <v>5.206427216226112</v>
      </c>
      <c r="U12" s="74">
        <f>R12+I12+F12-C12</f>
        <v>0</v>
      </c>
      <c r="V12" s="74"/>
    </row>
    <row r="13" spans="1:22" ht="21" customHeight="1">
      <c r="A13" s="43" t="s">
        <v>0</v>
      </c>
      <c r="B13" s="49" t="s">
        <v>58</v>
      </c>
      <c r="C13" s="62">
        <f>SUM(C14:C23)</f>
        <v>107887240</v>
      </c>
      <c r="D13" s="62">
        <f aca="true" t="shared" si="1" ref="D13:R13">SUM(D14:D23)</f>
        <v>88752762</v>
      </c>
      <c r="E13" s="62">
        <f t="shared" si="1"/>
        <v>19134478</v>
      </c>
      <c r="F13" s="62">
        <f t="shared" si="1"/>
        <v>17704</v>
      </c>
      <c r="G13" s="62">
        <f t="shared" si="1"/>
        <v>0</v>
      </c>
      <c r="H13" s="62">
        <f t="shared" si="1"/>
        <v>107869536</v>
      </c>
      <c r="I13" s="62">
        <f t="shared" si="1"/>
        <v>99234136</v>
      </c>
      <c r="J13" s="62">
        <f t="shared" si="1"/>
        <v>5336917</v>
      </c>
      <c r="K13" s="62">
        <f t="shared" si="1"/>
        <v>1635873</v>
      </c>
      <c r="L13" s="62">
        <f t="shared" si="1"/>
        <v>0</v>
      </c>
      <c r="M13" s="62">
        <f t="shared" si="1"/>
        <v>75398707</v>
      </c>
      <c r="N13" s="62">
        <f t="shared" si="1"/>
        <v>3817833</v>
      </c>
      <c r="O13" s="62">
        <f t="shared" si="1"/>
        <v>1059602</v>
      </c>
      <c r="P13" s="62">
        <f t="shared" si="1"/>
        <v>0</v>
      </c>
      <c r="Q13" s="62">
        <f t="shared" si="1"/>
        <v>11985204</v>
      </c>
      <c r="R13" s="62">
        <f t="shared" si="1"/>
        <v>8635400</v>
      </c>
      <c r="S13" s="69">
        <f>R13+Q13+P13+O13+N13+M13+L13</f>
        <v>100896746</v>
      </c>
      <c r="T13" s="73">
        <f aca="true" t="shared" si="2" ref="T13:T76">(J13+K13+L13)/I13*100</f>
        <v>7.026604232237181</v>
      </c>
      <c r="U13" s="74">
        <f aca="true" t="shared" si="3" ref="U13:U76">R13+I13+F13-C13</f>
        <v>0</v>
      </c>
      <c r="V13" s="74"/>
    </row>
    <row r="14" spans="1:22" ht="18.75" customHeight="1">
      <c r="A14" s="34" t="s">
        <v>24</v>
      </c>
      <c r="B14" s="108" t="s">
        <v>171</v>
      </c>
      <c r="C14" s="62">
        <f>D14+E14</f>
        <v>1811921</v>
      </c>
      <c r="D14" s="109">
        <v>0</v>
      </c>
      <c r="E14" s="109">
        <f>1799985+11936</f>
        <v>1811921</v>
      </c>
      <c r="F14" s="110">
        <v>0</v>
      </c>
      <c r="G14" s="129">
        <v>0</v>
      </c>
      <c r="H14" s="62">
        <f>I14+R14</f>
        <v>1811921</v>
      </c>
      <c r="I14" s="62">
        <f>J14+K14+L14+M14+N14+O14+P14+Q14</f>
        <v>1811921</v>
      </c>
      <c r="J14" s="109">
        <v>11936</v>
      </c>
      <c r="K14" s="109">
        <v>0</v>
      </c>
      <c r="L14" s="109">
        <v>0</v>
      </c>
      <c r="M14" s="109">
        <v>1799985</v>
      </c>
      <c r="N14" s="109">
        <v>0</v>
      </c>
      <c r="O14" s="109">
        <v>0</v>
      </c>
      <c r="P14" s="109">
        <v>0</v>
      </c>
      <c r="Q14" s="111">
        <v>0</v>
      </c>
      <c r="R14" s="126">
        <v>0</v>
      </c>
      <c r="S14" s="70">
        <f>L14+M14+N14+O14+P14+Q14+R14</f>
        <v>1799985</v>
      </c>
      <c r="T14" s="299">
        <f t="shared" si="2"/>
        <v>0.6587483670645685</v>
      </c>
      <c r="U14" s="74">
        <f t="shared" si="3"/>
        <v>0</v>
      </c>
      <c r="V14" s="74"/>
    </row>
    <row r="15" spans="1:22" ht="18.75" customHeight="1">
      <c r="A15" s="34" t="s">
        <v>25</v>
      </c>
      <c r="B15" s="108" t="s">
        <v>92</v>
      </c>
      <c r="C15" s="62">
        <f>D15+E15</f>
        <v>13777023</v>
      </c>
      <c r="D15" s="109">
        <v>13777023</v>
      </c>
      <c r="E15" s="109">
        <v>0</v>
      </c>
      <c r="F15" s="110">
        <v>14060</v>
      </c>
      <c r="G15" s="129">
        <v>0</v>
      </c>
      <c r="H15" s="62">
        <f>I15+R15</f>
        <v>13762963</v>
      </c>
      <c r="I15" s="62">
        <f>J15+K15+L15+M15+N15+O15+P15+Q15</f>
        <v>13617047</v>
      </c>
      <c r="J15" s="109">
        <v>574367</v>
      </c>
      <c r="K15" s="109">
        <v>911721</v>
      </c>
      <c r="L15" s="109">
        <v>0</v>
      </c>
      <c r="M15" s="109">
        <v>12130959</v>
      </c>
      <c r="N15" s="109">
        <v>0</v>
      </c>
      <c r="O15" s="109">
        <v>0</v>
      </c>
      <c r="P15" s="109">
        <v>0</v>
      </c>
      <c r="Q15" s="111">
        <v>0</v>
      </c>
      <c r="R15" s="126">
        <v>145916</v>
      </c>
      <c r="S15" s="70">
        <f>L15+M15+N15+O15+P15+Q15+R15</f>
        <v>12276875</v>
      </c>
      <c r="T15" s="299">
        <f t="shared" si="2"/>
        <v>10.913438133833274</v>
      </c>
      <c r="U15" s="74">
        <f t="shared" si="3"/>
        <v>0</v>
      </c>
      <c r="V15" s="74"/>
    </row>
    <row r="16" spans="1:22" ht="19.5" customHeight="1">
      <c r="A16" s="34" t="s">
        <v>28</v>
      </c>
      <c r="B16" s="108" t="s">
        <v>93</v>
      </c>
      <c r="C16" s="62">
        <f aca="true" t="shared" si="4" ref="C16:C23">D16+E16</f>
        <v>10191030</v>
      </c>
      <c r="D16" s="109">
        <v>9840978</v>
      </c>
      <c r="E16" s="109">
        <v>350052</v>
      </c>
      <c r="F16" s="110">
        <v>0</v>
      </c>
      <c r="G16" s="129">
        <v>0</v>
      </c>
      <c r="H16" s="62">
        <f aca="true" t="shared" si="5" ref="H16:H23">I16+R16</f>
        <v>10191030</v>
      </c>
      <c r="I16" s="62">
        <f aca="true" t="shared" si="6" ref="I16:I23">J16+K16+L16+M16+N16+O16+P16+Q16</f>
        <v>9948420</v>
      </c>
      <c r="J16" s="109">
        <v>563216</v>
      </c>
      <c r="K16" s="109">
        <v>0</v>
      </c>
      <c r="L16" s="109">
        <v>0</v>
      </c>
      <c r="M16" s="109">
        <v>490277</v>
      </c>
      <c r="N16" s="109">
        <v>89990</v>
      </c>
      <c r="O16" s="109">
        <v>0</v>
      </c>
      <c r="P16" s="109">
        <v>0</v>
      </c>
      <c r="Q16" s="111">
        <v>8804937</v>
      </c>
      <c r="R16" s="126">
        <v>242610</v>
      </c>
      <c r="S16" s="70">
        <f aca="true" t="shared" si="7" ref="S16:S23">L16+M16+N16+O16+P16+Q16+R16</f>
        <v>9627814</v>
      </c>
      <c r="T16" s="299">
        <f t="shared" si="2"/>
        <v>5.66136130159362</v>
      </c>
      <c r="U16" s="74">
        <f t="shared" si="3"/>
        <v>0</v>
      </c>
      <c r="V16" s="74"/>
    </row>
    <row r="17" spans="1:22" ht="18.75" customHeight="1">
      <c r="A17" s="34" t="s">
        <v>39</v>
      </c>
      <c r="B17" s="108" t="s">
        <v>94</v>
      </c>
      <c r="C17" s="62">
        <f t="shared" si="4"/>
        <v>13428202</v>
      </c>
      <c r="D17" s="109">
        <v>13428002</v>
      </c>
      <c r="E17" s="109">
        <v>200</v>
      </c>
      <c r="F17" s="110">
        <v>0</v>
      </c>
      <c r="G17" s="129">
        <v>0</v>
      </c>
      <c r="H17" s="62">
        <f t="shared" si="5"/>
        <v>13428202</v>
      </c>
      <c r="I17" s="62">
        <f t="shared" si="6"/>
        <v>8060347</v>
      </c>
      <c r="J17" s="109">
        <v>165804</v>
      </c>
      <c r="K17" s="109">
        <v>0</v>
      </c>
      <c r="L17" s="109">
        <v>0</v>
      </c>
      <c r="M17" s="109">
        <v>7884499</v>
      </c>
      <c r="N17" s="109">
        <v>10044</v>
      </c>
      <c r="O17" s="109">
        <v>0</v>
      </c>
      <c r="P17" s="109">
        <v>0</v>
      </c>
      <c r="Q17" s="111">
        <v>0</v>
      </c>
      <c r="R17" s="126">
        <v>5367855</v>
      </c>
      <c r="S17" s="70">
        <f t="shared" si="7"/>
        <v>13262398</v>
      </c>
      <c r="T17" s="299">
        <f t="shared" si="2"/>
        <v>2.0570330284787985</v>
      </c>
      <c r="U17" s="74">
        <f t="shared" si="3"/>
        <v>0</v>
      </c>
      <c r="V17" s="74"/>
    </row>
    <row r="18" spans="1:22" ht="18" customHeight="1">
      <c r="A18" s="34" t="s">
        <v>40</v>
      </c>
      <c r="B18" s="108" t="s">
        <v>95</v>
      </c>
      <c r="C18" s="62">
        <f t="shared" si="4"/>
        <v>22361605</v>
      </c>
      <c r="D18" s="109">
        <v>12467004</v>
      </c>
      <c r="E18" s="109">
        <v>9894601</v>
      </c>
      <c r="F18" s="110">
        <v>0</v>
      </c>
      <c r="G18" s="129">
        <v>0</v>
      </c>
      <c r="H18" s="62">
        <f t="shared" si="5"/>
        <v>22361605</v>
      </c>
      <c r="I18" s="62">
        <f t="shared" si="6"/>
        <v>22014159</v>
      </c>
      <c r="J18" s="109">
        <v>1994112</v>
      </c>
      <c r="K18" s="109">
        <v>634152</v>
      </c>
      <c r="L18" s="109">
        <v>0</v>
      </c>
      <c r="M18" s="109">
        <v>15393674</v>
      </c>
      <c r="N18" s="109">
        <v>2932619</v>
      </c>
      <c r="O18" s="109">
        <v>1059602</v>
      </c>
      <c r="P18" s="109">
        <v>0</v>
      </c>
      <c r="Q18" s="111">
        <v>0</v>
      </c>
      <c r="R18" s="126">
        <v>347446</v>
      </c>
      <c r="S18" s="70">
        <f t="shared" si="7"/>
        <v>19733341</v>
      </c>
      <c r="T18" s="299">
        <f t="shared" si="2"/>
        <v>11.938970732427252</v>
      </c>
      <c r="U18" s="74">
        <f t="shared" si="3"/>
        <v>0</v>
      </c>
      <c r="V18" s="74"/>
    </row>
    <row r="19" spans="1:22" ht="18.75" customHeight="1">
      <c r="A19" s="34" t="s">
        <v>41</v>
      </c>
      <c r="B19" s="130" t="s">
        <v>96</v>
      </c>
      <c r="C19" s="62">
        <f t="shared" si="4"/>
        <v>19068042</v>
      </c>
      <c r="D19" s="109">
        <v>19068042</v>
      </c>
      <c r="E19" s="109">
        <v>0</v>
      </c>
      <c r="F19" s="110">
        <v>0</v>
      </c>
      <c r="G19" s="129">
        <v>0</v>
      </c>
      <c r="H19" s="62">
        <f t="shared" si="5"/>
        <v>19068042</v>
      </c>
      <c r="I19" s="62">
        <f t="shared" si="6"/>
        <v>18926649</v>
      </c>
      <c r="J19" s="109">
        <v>3200</v>
      </c>
      <c r="K19" s="109">
        <v>90000</v>
      </c>
      <c r="L19" s="109">
        <v>0</v>
      </c>
      <c r="M19" s="109">
        <v>18750751</v>
      </c>
      <c r="N19" s="109">
        <v>82698</v>
      </c>
      <c r="O19" s="109">
        <v>0</v>
      </c>
      <c r="P19" s="109">
        <v>0</v>
      </c>
      <c r="Q19" s="111">
        <v>0</v>
      </c>
      <c r="R19" s="126">
        <v>141393</v>
      </c>
      <c r="S19" s="70">
        <f t="shared" si="7"/>
        <v>18974842</v>
      </c>
      <c r="T19" s="299">
        <f t="shared" si="2"/>
        <v>0.4924273705292469</v>
      </c>
      <c r="U19" s="74">
        <f t="shared" si="3"/>
        <v>0</v>
      </c>
      <c r="V19" s="74"/>
    </row>
    <row r="20" spans="1:22" ht="18.75" customHeight="1">
      <c r="A20" s="34" t="s">
        <v>42</v>
      </c>
      <c r="B20" s="130" t="s">
        <v>97</v>
      </c>
      <c r="C20" s="62">
        <f t="shared" si="4"/>
        <v>1971516</v>
      </c>
      <c r="D20" s="109">
        <v>1402938</v>
      </c>
      <c r="E20" s="109">
        <v>568578</v>
      </c>
      <c r="F20" s="110">
        <v>0</v>
      </c>
      <c r="G20" s="129">
        <v>0</v>
      </c>
      <c r="H20" s="62">
        <f t="shared" si="5"/>
        <v>1971516</v>
      </c>
      <c r="I20" s="62">
        <f t="shared" si="6"/>
        <v>1971516</v>
      </c>
      <c r="J20" s="109">
        <v>1255375</v>
      </c>
      <c r="K20" s="109">
        <v>0</v>
      </c>
      <c r="L20" s="109">
        <v>0</v>
      </c>
      <c r="M20" s="109">
        <v>716141</v>
      </c>
      <c r="N20" s="109">
        <v>0</v>
      </c>
      <c r="O20" s="109">
        <v>0</v>
      </c>
      <c r="P20" s="109">
        <v>0</v>
      </c>
      <c r="Q20" s="111">
        <v>0</v>
      </c>
      <c r="R20" s="126">
        <v>0</v>
      </c>
      <c r="S20" s="70">
        <f t="shared" si="7"/>
        <v>716141</v>
      </c>
      <c r="T20" s="299">
        <f t="shared" si="2"/>
        <v>63.67561815374565</v>
      </c>
      <c r="U20" s="74">
        <f t="shared" si="3"/>
        <v>0</v>
      </c>
      <c r="V20" s="74"/>
    </row>
    <row r="21" spans="1:22" ht="19.5" customHeight="1">
      <c r="A21" s="34" t="s">
        <v>43</v>
      </c>
      <c r="B21" s="108" t="s">
        <v>98</v>
      </c>
      <c r="C21" s="62">
        <f t="shared" si="4"/>
        <v>14771773</v>
      </c>
      <c r="D21" s="109">
        <v>14708841</v>
      </c>
      <c r="E21" s="109">
        <v>62932</v>
      </c>
      <c r="F21" s="110">
        <v>3644</v>
      </c>
      <c r="G21" s="129">
        <v>0</v>
      </c>
      <c r="H21" s="62">
        <f t="shared" si="5"/>
        <v>14768129</v>
      </c>
      <c r="I21" s="62">
        <f t="shared" si="6"/>
        <v>14495890</v>
      </c>
      <c r="J21" s="109">
        <v>515051</v>
      </c>
      <c r="K21" s="109">
        <v>0</v>
      </c>
      <c r="L21" s="109">
        <v>0</v>
      </c>
      <c r="M21" s="109">
        <f>10807916-3644</f>
        <v>10804272</v>
      </c>
      <c r="N21" s="109">
        <v>0</v>
      </c>
      <c r="O21" s="109">
        <v>0</v>
      </c>
      <c r="P21" s="109">
        <v>0</v>
      </c>
      <c r="Q21" s="111">
        <v>3176567</v>
      </c>
      <c r="R21" s="126">
        <v>272239</v>
      </c>
      <c r="S21" s="70">
        <f t="shared" si="7"/>
        <v>14253078</v>
      </c>
      <c r="T21" s="299">
        <f t="shared" si="2"/>
        <v>3.55308297731288</v>
      </c>
      <c r="U21" s="74">
        <f t="shared" si="3"/>
        <v>0</v>
      </c>
      <c r="V21" s="74"/>
    </row>
    <row r="22" spans="1:22" ht="18.75" customHeight="1">
      <c r="A22" s="34" t="s">
        <v>44</v>
      </c>
      <c r="B22" s="108" t="s">
        <v>100</v>
      </c>
      <c r="C22" s="62">
        <f t="shared" si="4"/>
        <v>3405607</v>
      </c>
      <c r="D22" s="109">
        <f>1716302-4470</f>
        <v>1711832</v>
      </c>
      <c r="E22" s="109">
        <f>1689305+4470</f>
        <v>1693775</v>
      </c>
      <c r="F22" s="110">
        <v>0</v>
      </c>
      <c r="G22" s="129">
        <v>0</v>
      </c>
      <c r="H22" s="62">
        <f t="shared" si="5"/>
        <v>3405607</v>
      </c>
      <c r="I22" s="62">
        <f t="shared" si="6"/>
        <v>2892286</v>
      </c>
      <c r="J22" s="109">
        <v>253456</v>
      </c>
      <c r="K22" s="109">
        <v>0</v>
      </c>
      <c r="L22" s="109">
        <v>0</v>
      </c>
      <c r="M22" s="109">
        <v>2635130</v>
      </c>
      <c r="N22" s="109">
        <v>0</v>
      </c>
      <c r="O22" s="109">
        <v>0</v>
      </c>
      <c r="P22" s="109">
        <v>0</v>
      </c>
      <c r="Q22" s="111">
        <v>3700</v>
      </c>
      <c r="R22" s="126">
        <v>513321</v>
      </c>
      <c r="S22" s="70">
        <f t="shared" si="7"/>
        <v>3152151</v>
      </c>
      <c r="T22" s="299">
        <f t="shared" si="2"/>
        <v>8.763172106769526</v>
      </c>
      <c r="U22" s="74">
        <f t="shared" si="3"/>
        <v>0</v>
      </c>
      <c r="V22" s="74"/>
    </row>
    <row r="23" spans="1:22" ht="20.25" customHeight="1" thickBot="1">
      <c r="A23" s="63" t="s">
        <v>59</v>
      </c>
      <c r="B23" s="112" t="s">
        <v>99</v>
      </c>
      <c r="C23" s="113">
        <f t="shared" si="4"/>
        <v>7100521</v>
      </c>
      <c r="D23" s="114">
        <v>2348102</v>
      </c>
      <c r="E23" s="114">
        <v>4752419</v>
      </c>
      <c r="F23" s="115">
        <v>0</v>
      </c>
      <c r="G23" s="131">
        <v>0</v>
      </c>
      <c r="H23" s="113">
        <f t="shared" si="5"/>
        <v>7100521</v>
      </c>
      <c r="I23" s="113">
        <f t="shared" si="6"/>
        <v>5495901</v>
      </c>
      <c r="J23" s="114">
        <v>400</v>
      </c>
      <c r="K23" s="114">
        <v>0</v>
      </c>
      <c r="L23" s="114">
        <v>0</v>
      </c>
      <c r="M23" s="114">
        <v>4793019</v>
      </c>
      <c r="N23" s="114">
        <v>702482</v>
      </c>
      <c r="O23" s="114">
        <v>0</v>
      </c>
      <c r="P23" s="114">
        <v>0</v>
      </c>
      <c r="Q23" s="116">
        <v>0</v>
      </c>
      <c r="R23" s="127">
        <v>1604620</v>
      </c>
      <c r="S23" s="71">
        <f t="shared" si="7"/>
        <v>7100121</v>
      </c>
      <c r="T23" s="301">
        <f t="shared" si="2"/>
        <v>0.007278151480530672</v>
      </c>
      <c r="U23" s="74">
        <f t="shared" si="3"/>
        <v>0</v>
      </c>
      <c r="V23" s="74"/>
    </row>
    <row r="24" spans="1:22" ht="19.5" customHeight="1" thickTop="1">
      <c r="A24" s="45" t="s">
        <v>1</v>
      </c>
      <c r="B24" s="50" t="s">
        <v>10</v>
      </c>
      <c r="C24" s="60">
        <f aca="true" t="shared" si="8" ref="C24:S24">C25+C36+C41+C47+C53+C57+C60+C66+C71+C75</f>
        <v>1017071417</v>
      </c>
      <c r="D24" s="60">
        <f t="shared" si="8"/>
        <v>885213498</v>
      </c>
      <c r="E24" s="60">
        <f t="shared" si="8"/>
        <v>131857919</v>
      </c>
      <c r="F24" s="60">
        <f t="shared" si="8"/>
        <v>3847507</v>
      </c>
      <c r="G24" s="60">
        <f t="shared" si="8"/>
        <v>10285055</v>
      </c>
      <c r="H24" s="60">
        <f t="shared" si="8"/>
        <v>1013223910</v>
      </c>
      <c r="I24" s="60">
        <f t="shared" si="8"/>
        <v>987531791</v>
      </c>
      <c r="J24" s="60">
        <f t="shared" si="8"/>
        <v>44865715</v>
      </c>
      <c r="K24" s="60">
        <f t="shared" si="8"/>
        <v>4734382</v>
      </c>
      <c r="L24" s="60">
        <f t="shared" si="8"/>
        <v>8790</v>
      </c>
      <c r="M24" s="60">
        <f t="shared" si="8"/>
        <v>577372946</v>
      </c>
      <c r="N24" s="60">
        <f t="shared" si="8"/>
        <v>22259519</v>
      </c>
      <c r="O24" s="60">
        <f t="shared" si="8"/>
        <v>158437237</v>
      </c>
      <c r="P24" s="60">
        <f t="shared" si="8"/>
        <v>0</v>
      </c>
      <c r="Q24" s="60">
        <f t="shared" si="8"/>
        <v>179853202</v>
      </c>
      <c r="R24" s="60">
        <f t="shared" si="8"/>
        <v>25692119</v>
      </c>
      <c r="S24" s="60">
        <f t="shared" si="8"/>
        <v>963623813</v>
      </c>
      <c r="T24" s="300">
        <f t="shared" si="2"/>
        <v>5.023523035118168</v>
      </c>
      <c r="U24" s="74">
        <f t="shared" si="3"/>
        <v>0</v>
      </c>
      <c r="V24" s="74"/>
    </row>
    <row r="25" spans="1:22" ht="19.5" customHeight="1">
      <c r="A25" s="43" t="s">
        <v>24</v>
      </c>
      <c r="B25" s="49" t="s">
        <v>111</v>
      </c>
      <c r="C25" s="62">
        <f>SUM(C26:C35)</f>
        <v>514581507</v>
      </c>
      <c r="D25" s="62">
        <f aca="true" t="shared" si="9" ref="D25:R25">SUM(D26:D35)</f>
        <v>477946287</v>
      </c>
      <c r="E25" s="62">
        <f t="shared" si="9"/>
        <v>36635220</v>
      </c>
      <c r="F25" s="62">
        <f t="shared" si="9"/>
        <v>617150</v>
      </c>
      <c r="G25" s="62">
        <f t="shared" si="9"/>
        <v>8485070</v>
      </c>
      <c r="H25" s="62">
        <f t="shared" si="9"/>
        <v>513964357</v>
      </c>
      <c r="I25" s="62">
        <f t="shared" si="9"/>
        <v>507478917</v>
      </c>
      <c r="J25" s="62">
        <f t="shared" si="9"/>
        <v>13270053</v>
      </c>
      <c r="K25" s="62">
        <f t="shared" si="9"/>
        <v>635169</v>
      </c>
      <c r="L25" s="62">
        <f t="shared" si="9"/>
        <v>0</v>
      </c>
      <c r="M25" s="62">
        <f t="shared" si="9"/>
        <v>232165628</v>
      </c>
      <c r="N25" s="62">
        <f t="shared" si="9"/>
        <v>7199323</v>
      </c>
      <c r="O25" s="62">
        <f t="shared" si="9"/>
        <v>158423817</v>
      </c>
      <c r="P25" s="62">
        <f t="shared" si="9"/>
        <v>0</v>
      </c>
      <c r="Q25" s="62">
        <f t="shared" si="9"/>
        <v>95784927</v>
      </c>
      <c r="R25" s="62">
        <f t="shared" si="9"/>
        <v>6485440</v>
      </c>
      <c r="S25" s="69">
        <f>R25+Q25+P25+O25+N25+M25+L25</f>
        <v>500059135</v>
      </c>
      <c r="T25" s="73">
        <f t="shared" si="2"/>
        <v>2.7400590515566186</v>
      </c>
      <c r="U25" s="74">
        <f t="shared" si="3"/>
        <v>0</v>
      </c>
      <c r="V25" s="74"/>
    </row>
    <row r="26" spans="1:23" ht="18.75" customHeight="1" thickBot="1">
      <c r="A26" s="34" t="s">
        <v>26</v>
      </c>
      <c r="B26" s="108" t="s">
        <v>101</v>
      </c>
      <c r="C26" s="62">
        <f>D26+E26</f>
        <v>16132261</v>
      </c>
      <c r="D26" s="109">
        <v>16054702</v>
      </c>
      <c r="E26" s="117">
        <v>77559</v>
      </c>
      <c r="F26" s="118">
        <v>0</v>
      </c>
      <c r="G26" s="118">
        <v>0</v>
      </c>
      <c r="H26" s="62">
        <f>I26+R26</f>
        <v>16132261</v>
      </c>
      <c r="I26" s="62">
        <f>J26+K26+L26+M26+N26+O26+P26+Q26</f>
        <v>16055817</v>
      </c>
      <c r="J26" s="117">
        <v>77759</v>
      </c>
      <c r="K26" s="117">
        <v>2200</v>
      </c>
      <c r="L26" s="117">
        <v>0</v>
      </c>
      <c r="M26" s="117">
        <f>10013273+31962</f>
        <v>10045235</v>
      </c>
      <c r="N26" s="117">
        <v>5900573</v>
      </c>
      <c r="O26" s="117">
        <v>30050</v>
      </c>
      <c r="P26" s="117">
        <v>0</v>
      </c>
      <c r="Q26" s="119">
        <v>0</v>
      </c>
      <c r="R26" s="120">
        <v>76444</v>
      </c>
      <c r="S26" s="70">
        <f>R26+Q26+P26+O26+N26+M26+L26</f>
        <v>16052302</v>
      </c>
      <c r="T26" s="299">
        <f t="shared" si="2"/>
        <v>0.49800642346633617</v>
      </c>
      <c r="U26" s="74">
        <f t="shared" si="3"/>
        <v>0</v>
      </c>
      <c r="V26" s="74"/>
      <c r="W26" s="76"/>
    </row>
    <row r="27" spans="1:22" ht="18.75" customHeight="1" thickTop="1">
      <c r="A27" s="34" t="s">
        <v>27</v>
      </c>
      <c r="B27" s="108" t="s">
        <v>102</v>
      </c>
      <c r="C27" s="62">
        <f aca="true" t="shared" si="10" ref="C27:C77">D27+E27</f>
        <v>18600019</v>
      </c>
      <c r="D27" s="109">
        <v>17774192</v>
      </c>
      <c r="E27" s="117">
        <v>825827</v>
      </c>
      <c r="F27" s="118">
        <v>0</v>
      </c>
      <c r="G27" s="118">
        <v>0</v>
      </c>
      <c r="H27" s="62">
        <f aca="true" t="shared" si="11" ref="H27:H77">I27+R27</f>
        <v>18600019</v>
      </c>
      <c r="I27" s="62">
        <f aca="true" t="shared" si="12" ref="I27:I77">J27+K27+L27+M27+N27+O27+P27+Q27</f>
        <v>18530109</v>
      </c>
      <c r="J27" s="117">
        <v>79135</v>
      </c>
      <c r="K27" s="117">
        <v>24825</v>
      </c>
      <c r="L27" s="117">
        <v>0</v>
      </c>
      <c r="M27" s="117">
        <f>6717400+11173822</f>
        <v>17891222</v>
      </c>
      <c r="N27" s="117">
        <v>504000</v>
      </c>
      <c r="O27" s="117">
        <v>30927</v>
      </c>
      <c r="P27" s="117">
        <v>0</v>
      </c>
      <c r="Q27" s="119">
        <v>0</v>
      </c>
      <c r="R27" s="120">
        <v>69910</v>
      </c>
      <c r="S27" s="70">
        <f aca="true" t="shared" si="13" ref="S27:S77">R27+Q27+P27+O27+N27+M27+L27</f>
        <v>18496059</v>
      </c>
      <c r="T27" s="299">
        <f t="shared" si="2"/>
        <v>0.5610328573890202</v>
      </c>
      <c r="U27" s="74">
        <f t="shared" si="3"/>
        <v>0</v>
      </c>
      <c r="V27" s="74"/>
    </row>
    <row r="28" spans="1:22" ht="18.75" customHeight="1">
      <c r="A28" s="34" t="s">
        <v>63</v>
      </c>
      <c r="B28" s="108" t="s">
        <v>103</v>
      </c>
      <c r="C28" s="62">
        <f t="shared" si="10"/>
        <v>243097447</v>
      </c>
      <c r="D28" s="109">
        <v>234270086</v>
      </c>
      <c r="E28" s="117">
        <v>8827361</v>
      </c>
      <c r="F28" s="118">
        <v>0</v>
      </c>
      <c r="G28" s="118">
        <v>0</v>
      </c>
      <c r="H28" s="62">
        <f t="shared" si="11"/>
        <v>243097447</v>
      </c>
      <c r="I28" s="62">
        <f t="shared" si="12"/>
        <v>242935013</v>
      </c>
      <c r="J28" s="117">
        <v>201250</v>
      </c>
      <c r="K28" s="117">
        <v>21107</v>
      </c>
      <c r="L28" s="117">
        <v>0</v>
      </c>
      <c r="M28" s="117">
        <v>24280558</v>
      </c>
      <c r="N28" s="117">
        <v>40000</v>
      </c>
      <c r="O28" s="117">
        <v>155504344</v>
      </c>
      <c r="P28" s="117">
        <v>0</v>
      </c>
      <c r="Q28" s="119">
        <v>62887754</v>
      </c>
      <c r="R28" s="120">
        <v>162434</v>
      </c>
      <c r="S28" s="70">
        <f t="shared" si="13"/>
        <v>242875090</v>
      </c>
      <c r="T28" s="299">
        <f t="shared" si="2"/>
        <v>0.09152941655223654</v>
      </c>
      <c r="U28" s="74">
        <f t="shared" si="3"/>
        <v>0</v>
      </c>
      <c r="V28" s="74"/>
    </row>
    <row r="29" spans="1:22" ht="18.75" customHeight="1">
      <c r="A29" s="34" t="s">
        <v>65</v>
      </c>
      <c r="B29" s="108" t="s">
        <v>104</v>
      </c>
      <c r="C29" s="62">
        <f t="shared" si="10"/>
        <v>12976612</v>
      </c>
      <c r="D29" s="109">
        <v>9985107</v>
      </c>
      <c r="E29" s="117">
        <v>2991505</v>
      </c>
      <c r="F29" s="118">
        <f>534808</f>
        <v>534808</v>
      </c>
      <c r="G29" s="118">
        <v>0</v>
      </c>
      <c r="H29" s="62">
        <f t="shared" si="11"/>
        <v>12441804</v>
      </c>
      <c r="I29" s="62">
        <f t="shared" si="12"/>
        <v>10529618</v>
      </c>
      <c r="J29" s="117">
        <v>1970300</v>
      </c>
      <c r="K29" s="117">
        <v>9865</v>
      </c>
      <c r="L29" s="117">
        <v>0</v>
      </c>
      <c r="M29" s="117">
        <v>7938643</v>
      </c>
      <c r="N29" s="117">
        <v>0</v>
      </c>
      <c r="O29" s="117">
        <v>0</v>
      </c>
      <c r="P29" s="117">
        <v>0</v>
      </c>
      <c r="Q29" s="119">
        <v>610810</v>
      </c>
      <c r="R29" s="120">
        <v>1912186</v>
      </c>
      <c r="S29" s="70">
        <f t="shared" si="13"/>
        <v>10461639</v>
      </c>
      <c r="T29" s="299">
        <f t="shared" si="2"/>
        <v>18.805667973899908</v>
      </c>
      <c r="U29" s="74">
        <f t="shared" si="3"/>
        <v>0</v>
      </c>
      <c r="V29" s="74"/>
    </row>
    <row r="30" spans="1:22" ht="18.75" customHeight="1">
      <c r="A30" s="34" t="s">
        <v>66</v>
      </c>
      <c r="B30" s="108" t="s">
        <v>105</v>
      </c>
      <c r="C30" s="62">
        <f t="shared" si="10"/>
        <v>14186374</v>
      </c>
      <c r="D30" s="117">
        <v>13728992</v>
      </c>
      <c r="E30" s="117">
        <v>457382</v>
      </c>
      <c r="F30" s="118">
        <v>0</v>
      </c>
      <c r="G30" s="118">
        <v>0</v>
      </c>
      <c r="H30" s="62">
        <f t="shared" si="11"/>
        <v>14186374</v>
      </c>
      <c r="I30" s="62">
        <f t="shared" si="12"/>
        <v>13413268</v>
      </c>
      <c r="J30" s="117">
        <v>1101102</v>
      </c>
      <c r="K30" s="117">
        <v>190321</v>
      </c>
      <c r="L30" s="117">
        <v>0</v>
      </c>
      <c r="M30" s="117">
        <v>3690478</v>
      </c>
      <c r="N30" s="117">
        <v>0</v>
      </c>
      <c r="O30" s="117">
        <v>0</v>
      </c>
      <c r="P30" s="117">
        <v>0</v>
      </c>
      <c r="Q30" s="119">
        <v>8431367</v>
      </c>
      <c r="R30" s="120">
        <v>773106</v>
      </c>
      <c r="S30" s="70">
        <f t="shared" si="13"/>
        <v>12894951</v>
      </c>
      <c r="T30" s="299">
        <f t="shared" si="2"/>
        <v>9.627951965173589</v>
      </c>
      <c r="U30" s="74">
        <f t="shared" si="3"/>
        <v>0</v>
      </c>
      <c r="V30" s="74"/>
    </row>
    <row r="31" spans="1:22" ht="18.75" customHeight="1">
      <c r="A31" s="34" t="s">
        <v>68</v>
      </c>
      <c r="B31" s="108" t="s">
        <v>106</v>
      </c>
      <c r="C31" s="62">
        <f t="shared" si="10"/>
        <v>54841666</v>
      </c>
      <c r="D31" s="109">
        <v>45976267</v>
      </c>
      <c r="E31" s="117">
        <v>8865399</v>
      </c>
      <c r="F31" s="118">
        <v>0</v>
      </c>
      <c r="G31" s="118">
        <v>8485070</v>
      </c>
      <c r="H31" s="62">
        <f t="shared" si="11"/>
        <v>54841666</v>
      </c>
      <c r="I31" s="62">
        <f t="shared" si="12"/>
        <v>52364189</v>
      </c>
      <c r="J31" s="117">
        <v>4126002</v>
      </c>
      <c r="K31" s="117">
        <v>269011</v>
      </c>
      <c r="L31" s="117">
        <v>0</v>
      </c>
      <c r="M31" s="117">
        <v>36739856</v>
      </c>
      <c r="N31" s="117">
        <v>185750</v>
      </c>
      <c r="O31" s="117">
        <v>2826358</v>
      </c>
      <c r="P31" s="117">
        <v>0</v>
      </c>
      <c r="Q31" s="119">
        <v>8217212</v>
      </c>
      <c r="R31" s="120">
        <v>2477477</v>
      </c>
      <c r="S31" s="70">
        <f t="shared" si="13"/>
        <v>50446653</v>
      </c>
      <c r="T31" s="299">
        <f t="shared" si="2"/>
        <v>8.393165413103217</v>
      </c>
      <c r="U31" s="74">
        <f t="shared" si="3"/>
        <v>0</v>
      </c>
      <c r="V31" s="74"/>
    </row>
    <row r="32" spans="1:22" ht="18.75" customHeight="1">
      <c r="A32" s="34" t="s">
        <v>69</v>
      </c>
      <c r="B32" s="108" t="s">
        <v>107</v>
      </c>
      <c r="C32" s="62">
        <f t="shared" si="10"/>
        <v>107168047</v>
      </c>
      <c r="D32" s="109">
        <v>101053093</v>
      </c>
      <c r="E32" s="117">
        <v>6114954</v>
      </c>
      <c r="F32" s="118">
        <v>0</v>
      </c>
      <c r="G32" s="118">
        <v>0</v>
      </c>
      <c r="H32" s="62">
        <f t="shared" si="11"/>
        <v>107168047</v>
      </c>
      <c r="I32" s="62">
        <f t="shared" si="12"/>
        <v>107001705</v>
      </c>
      <c r="J32" s="117">
        <v>3336813</v>
      </c>
      <c r="K32" s="117"/>
      <c r="L32" s="117">
        <v>0</v>
      </c>
      <c r="M32" s="117">
        <v>87994970</v>
      </c>
      <c r="N32" s="117">
        <v>0</v>
      </c>
      <c r="O32" s="117">
        <v>32138</v>
      </c>
      <c r="P32" s="117">
        <v>0</v>
      </c>
      <c r="Q32" s="119">
        <v>15637784</v>
      </c>
      <c r="R32" s="120">
        <v>166342</v>
      </c>
      <c r="S32" s="70">
        <f t="shared" si="13"/>
        <v>103831234</v>
      </c>
      <c r="T32" s="299">
        <f t="shared" si="2"/>
        <v>3.1184671309676797</v>
      </c>
      <c r="U32" s="74">
        <f t="shared" si="3"/>
        <v>0</v>
      </c>
      <c r="V32" s="74"/>
    </row>
    <row r="33" spans="1:22" ht="18.75" customHeight="1">
      <c r="A33" s="34" t="s">
        <v>70</v>
      </c>
      <c r="B33" s="108" t="s">
        <v>108</v>
      </c>
      <c r="C33" s="62">
        <f t="shared" si="10"/>
        <v>24496601</v>
      </c>
      <c r="D33" s="117">
        <v>19812798</v>
      </c>
      <c r="E33" s="117">
        <v>4683803</v>
      </c>
      <c r="F33" s="118">
        <v>57292</v>
      </c>
      <c r="G33" s="118">
        <v>0</v>
      </c>
      <c r="H33" s="62">
        <f t="shared" si="11"/>
        <v>24439309</v>
      </c>
      <c r="I33" s="62">
        <f t="shared" si="12"/>
        <v>24003575</v>
      </c>
      <c r="J33" s="117">
        <v>1522332</v>
      </c>
      <c r="K33" s="117">
        <v>2700</v>
      </c>
      <c r="L33" s="117">
        <v>0</v>
      </c>
      <c r="M33" s="117">
        <v>22478543</v>
      </c>
      <c r="N33" s="117">
        <v>0</v>
      </c>
      <c r="O33" s="117">
        <v>0</v>
      </c>
      <c r="P33" s="117">
        <v>0</v>
      </c>
      <c r="Q33" s="119">
        <v>0</v>
      </c>
      <c r="R33" s="120">
        <v>435734</v>
      </c>
      <c r="S33" s="70">
        <f t="shared" si="13"/>
        <v>22914277</v>
      </c>
      <c r="T33" s="299">
        <f t="shared" si="2"/>
        <v>6.353353615034426</v>
      </c>
      <c r="U33" s="74">
        <f t="shared" si="3"/>
        <v>0</v>
      </c>
      <c r="V33" s="74"/>
    </row>
    <row r="34" spans="1:22" ht="18.75" customHeight="1">
      <c r="A34" s="34" t="s">
        <v>90</v>
      </c>
      <c r="B34" s="108" t="s">
        <v>109</v>
      </c>
      <c r="C34" s="62">
        <f t="shared" si="10"/>
        <v>20658448</v>
      </c>
      <c r="D34" s="109">
        <v>18342974</v>
      </c>
      <c r="E34" s="117">
        <v>2315474</v>
      </c>
      <c r="F34" s="118">
        <v>1000</v>
      </c>
      <c r="G34" s="118">
        <v>0</v>
      </c>
      <c r="H34" s="62">
        <f t="shared" si="11"/>
        <v>20657448</v>
      </c>
      <c r="I34" s="62">
        <f t="shared" si="12"/>
        <v>20395827</v>
      </c>
      <c r="J34" s="117">
        <v>341573</v>
      </c>
      <c r="K34" s="117">
        <v>0</v>
      </c>
      <c r="L34" s="117">
        <v>0</v>
      </c>
      <c r="M34" s="117">
        <f>2633664+16851590</f>
        <v>19485254</v>
      </c>
      <c r="N34" s="117">
        <v>569000</v>
      </c>
      <c r="O34" s="117">
        <v>0</v>
      </c>
      <c r="P34" s="117">
        <v>0</v>
      </c>
      <c r="Q34" s="119">
        <v>0</v>
      </c>
      <c r="R34" s="120">
        <v>261621</v>
      </c>
      <c r="S34" s="70">
        <f t="shared" si="13"/>
        <v>20315875</v>
      </c>
      <c r="T34" s="299">
        <f t="shared" si="2"/>
        <v>1.674720029739417</v>
      </c>
      <c r="U34" s="74">
        <f t="shared" si="3"/>
        <v>0</v>
      </c>
      <c r="V34" s="74"/>
    </row>
    <row r="35" spans="1:22" ht="18.75" customHeight="1" thickBot="1">
      <c r="A35" s="63" t="s">
        <v>91</v>
      </c>
      <c r="B35" s="121" t="s">
        <v>110</v>
      </c>
      <c r="C35" s="113">
        <f t="shared" si="10"/>
        <v>2424032</v>
      </c>
      <c r="D35" s="114">
        <v>948076</v>
      </c>
      <c r="E35" s="122">
        <v>1475956</v>
      </c>
      <c r="F35" s="123">
        <v>24050</v>
      </c>
      <c r="G35" s="123">
        <v>0</v>
      </c>
      <c r="H35" s="113">
        <f t="shared" si="11"/>
        <v>2399982</v>
      </c>
      <c r="I35" s="113">
        <f t="shared" si="12"/>
        <v>2249796</v>
      </c>
      <c r="J35" s="122">
        <v>513787</v>
      </c>
      <c r="K35" s="122">
        <v>115140</v>
      </c>
      <c r="L35" s="122">
        <v>0</v>
      </c>
      <c r="M35" s="122">
        <v>1620869</v>
      </c>
      <c r="N35" s="122">
        <v>0</v>
      </c>
      <c r="O35" s="122">
        <v>0</v>
      </c>
      <c r="P35" s="122">
        <v>0</v>
      </c>
      <c r="Q35" s="124">
        <v>0</v>
      </c>
      <c r="R35" s="125">
        <v>150186</v>
      </c>
      <c r="S35" s="71">
        <f t="shared" si="13"/>
        <v>1771055</v>
      </c>
      <c r="T35" s="301">
        <f t="shared" si="2"/>
        <v>27.954845683786438</v>
      </c>
      <c r="U35" s="74">
        <f t="shared" si="3"/>
        <v>0</v>
      </c>
      <c r="V35" s="74"/>
    </row>
    <row r="36" spans="1:22" ht="20.25" customHeight="1" thickTop="1">
      <c r="A36" s="45" t="s">
        <v>25</v>
      </c>
      <c r="B36" s="50" t="s">
        <v>112</v>
      </c>
      <c r="C36" s="60">
        <f aca="true" t="shared" si="14" ref="C36:R36">SUM(C37:C40)</f>
        <v>91526029</v>
      </c>
      <c r="D36" s="60">
        <f t="shared" si="14"/>
        <v>79938461</v>
      </c>
      <c r="E36" s="60">
        <f t="shared" si="14"/>
        <v>11587568</v>
      </c>
      <c r="F36" s="60">
        <f t="shared" si="14"/>
        <v>24086</v>
      </c>
      <c r="G36" s="60">
        <f t="shared" si="14"/>
        <v>0</v>
      </c>
      <c r="H36" s="60">
        <f t="shared" si="14"/>
        <v>91501943</v>
      </c>
      <c r="I36" s="60">
        <f t="shared" si="14"/>
        <v>83659901</v>
      </c>
      <c r="J36" s="60">
        <f t="shared" si="14"/>
        <v>1128357</v>
      </c>
      <c r="K36" s="60">
        <f t="shared" si="14"/>
        <v>186673</v>
      </c>
      <c r="L36" s="60">
        <f t="shared" si="14"/>
        <v>0</v>
      </c>
      <c r="M36" s="60">
        <f t="shared" si="14"/>
        <v>25359880</v>
      </c>
      <c r="N36" s="60">
        <f t="shared" si="14"/>
        <v>2782441</v>
      </c>
      <c r="O36" s="60">
        <f t="shared" si="14"/>
        <v>0</v>
      </c>
      <c r="P36" s="60">
        <f t="shared" si="14"/>
        <v>0</v>
      </c>
      <c r="Q36" s="60">
        <f t="shared" si="14"/>
        <v>54202550</v>
      </c>
      <c r="R36" s="60">
        <f t="shared" si="14"/>
        <v>7842042</v>
      </c>
      <c r="S36" s="72">
        <f t="shared" si="13"/>
        <v>90186913</v>
      </c>
      <c r="T36" s="300">
        <f t="shared" si="2"/>
        <v>1.5718761130257612</v>
      </c>
      <c r="U36" s="74">
        <f t="shared" si="3"/>
        <v>0</v>
      </c>
      <c r="V36" s="74"/>
    </row>
    <row r="37" spans="1:22" ht="18.75" customHeight="1">
      <c r="A37" s="47">
        <v>2.1</v>
      </c>
      <c r="B37" s="108" t="s">
        <v>113</v>
      </c>
      <c r="C37" s="62">
        <f t="shared" si="10"/>
        <v>60805257</v>
      </c>
      <c r="D37" s="109">
        <v>59325367</v>
      </c>
      <c r="E37" s="109">
        <v>1479890</v>
      </c>
      <c r="F37" s="110">
        <v>400</v>
      </c>
      <c r="G37" s="110">
        <v>0</v>
      </c>
      <c r="H37" s="62">
        <f t="shared" si="11"/>
        <v>60804857</v>
      </c>
      <c r="I37" s="62">
        <f t="shared" si="12"/>
        <v>59941744</v>
      </c>
      <c r="J37" s="109">
        <v>216508</v>
      </c>
      <c r="K37" s="109">
        <v>12322</v>
      </c>
      <c r="L37" s="109">
        <v>0</v>
      </c>
      <c r="M37" s="109">
        <v>13652845</v>
      </c>
      <c r="N37" s="109">
        <v>4436</v>
      </c>
      <c r="O37" s="109">
        <v>0</v>
      </c>
      <c r="P37" s="109">
        <v>0</v>
      </c>
      <c r="Q37" s="111">
        <v>46055633</v>
      </c>
      <c r="R37" s="69">
        <v>863113</v>
      </c>
      <c r="S37" s="70">
        <f t="shared" si="13"/>
        <v>60576027</v>
      </c>
      <c r="T37" s="299">
        <f t="shared" si="2"/>
        <v>0.38175399100833635</v>
      </c>
      <c r="U37" s="74">
        <f t="shared" si="3"/>
        <v>0</v>
      </c>
      <c r="V37" s="74"/>
    </row>
    <row r="38" spans="1:22" ht="18.75" customHeight="1">
      <c r="A38" s="47">
        <v>2.2</v>
      </c>
      <c r="B38" s="108" t="s">
        <v>114</v>
      </c>
      <c r="C38" s="62">
        <f t="shared" si="10"/>
        <v>16437427</v>
      </c>
      <c r="D38" s="109">
        <v>11766936</v>
      </c>
      <c r="E38" s="109">
        <v>4670491</v>
      </c>
      <c r="F38" s="110">
        <v>10400</v>
      </c>
      <c r="G38" s="110">
        <v>0</v>
      </c>
      <c r="H38" s="62">
        <f t="shared" si="11"/>
        <v>16427027</v>
      </c>
      <c r="I38" s="62">
        <f t="shared" si="12"/>
        <v>15086561</v>
      </c>
      <c r="J38" s="109">
        <v>480102</v>
      </c>
      <c r="K38" s="109">
        <v>172351</v>
      </c>
      <c r="L38" s="109">
        <v>0</v>
      </c>
      <c r="M38" s="109">
        <v>4383300</v>
      </c>
      <c r="N38" s="109">
        <v>2481641</v>
      </c>
      <c r="O38" s="109">
        <v>0</v>
      </c>
      <c r="P38" s="109">
        <v>0</v>
      </c>
      <c r="Q38" s="111">
        <v>7569167</v>
      </c>
      <c r="R38" s="69">
        <v>1340466</v>
      </c>
      <c r="S38" s="70">
        <f t="shared" si="13"/>
        <v>15774574</v>
      </c>
      <c r="T38" s="299">
        <f t="shared" si="2"/>
        <v>4.32472980422775</v>
      </c>
      <c r="U38" s="74">
        <f t="shared" si="3"/>
        <v>0</v>
      </c>
      <c r="V38" s="74"/>
    </row>
    <row r="39" spans="1:22" ht="18.75" customHeight="1">
      <c r="A39" s="47">
        <v>2.3</v>
      </c>
      <c r="B39" s="137" t="s">
        <v>115</v>
      </c>
      <c r="C39" s="62">
        <f t="shared" si="10"/>
        <v>4307416</v>
      </c>
      <c r="D39" s="109">
        <v>3890218</v>
      </c>
      <c r="E39" s="109">
        <v>417198</v>
      </c>
      <c r="F39" s="110">
        <v>1000</v>
      </c>
      <c r="G39" s="110">
        <v>0</v>
      </c>
      <c r="H39" s="62">
        <f t="shared" si="11"/>
        <v>4306416</v>
      </c>
      <c r="I39" s="62">
        <f t="shared" si="12"/>
        <v>3955949</v>
      </c>
      <c r="J39" s="109">
        <v>100171</v>
      </c>
      <c r="K39" s="109">
        <v>0</v>
      </c>
      <c r="L39" s="109">
        <v>0</v>
      </c>
      <c r="M39" s="109">
        <v>3855778</v>
      </c>
      <c r="N39" s="109">
        <v>0</v>
      </c>
      <c r="O39" s="109">
        <v>0</v>
      </c>
      <c r="P39" s="109">
        <v>0</v>
      </c>
      <c r="Q39" s="111">
        <v>0</v>
      </c>
      <c r="R39" s="69">
        <v>350467</v>
      </c>
      <c r="S39" s="70">
        <f t="shared" si="13"/>
        <v>4206245</v>
      </c>
      <c r="T39" s="299">
        <f t="shared" si="2"/>
        <v>2.532161056676919</v>
      </c>
      <c r="U39" s="74">
        <f t="shared" si="3"/>
        <v>0</v>
      </c>
      <c r="V39" s="74"/>
    </row>
    <row r="40" spans="1:22" ht="19.5" customHeight="1" thickBot="1">
      <c r="A40" s="59">
        <v>2.4</v>
      </c>
      <c r="B40" s="138" t="s">
        <v>168</v>
      </c>
      <c r="C40" s="113">
        <f t="shared" si="10"/>
        <v>9975929</v>
      </c>
      <c r="D40" s="114">
        <v>4955940</v>
      </c>
      <c r="E40" s="114">
        <v>5019989</v>
      </c>
      <c r="F40" s="115">
        <v>12286</v>
      </c>
      <c r="G40" s="115">
        <v>0</v>
      </c>
      <c r="H40" s="113">
        <f t="shared" si="11"/>
        <v>9963643</v>
      </c>
      <c r="I40" s="113">
        <f t="shared" si="12"/>
        <v>4675647</v>
      </c>
      <c r="J40" s="114">
        <v>331576</v>
      </c>
      <c r="K40" s="114">
        <v>2000</v>
      </c>
      <c r="L40" s="114">
        <v>0</v>
      </c>
      <c r="M40" s="114">
        <v>3467957</v>
      </c>
      <c r="N40" s="114">
        <v>296364</v>
      </c>
      <c r="O40" s="114">
        <v>0</v>
      </c>
      <c r="P40" s="114">
        <v>0</v>
      </c>
      <c r="Q40" s="116">
        <v>577750</v>
      </c>
      <c r="R40" s="139">
        <v>5287996</v>
      </c>
      <c r="S40" s="71">
        <f t="shared" si="13"/>
        <v>9630067</v>
      </c>
      <c r="T40" s="301">
        <f t="shared" si="2"/>
        <v>7.134328147526962</v>
      </c>
      <c r="U40" s="74">
        <f t="shared" si="3"/>
        <v>0</v>
      </c>
      <c r="V40" s="74"/>
    </row>
    <row r="41" spans="1:22" ht="19.5" customHeight="1" thickTop="1">
      <c r="A41" s="45" t="s">
        <v>28</v>
      </c>
      <c r="B41" s="50" t="s">
        <v>116</v>
      </c>
      <c r="C41" s="60">
        <f aca="true" t="shared" si="15" ref="C41:R41">SUM(C42:C46)</f>
        <v>55619110</v>
      </c>
      <c r="D41" s="60">
        <f t="shared" si="15"/>
        <v>41236679</v>
      </c>
      <c r="E41" s="60">
        <f t="shared" si="15"/>
        <v>14382431</v>
      </c>
      <c r="F41" s="60">
        <f t="shared" si="15"/>
        <v>254585</v>
      </c>
      <c r="G41" s="60">
        <f t="shared" si="15"/>
        <v>0</v>
      </c>
      <c r="H41" s="60">
        <f t="shared" si="15"/>
        <v>55364525</v>
      </c>
      <c r="I41" s="60">
        <f t="shared" si="15"/>
        <v>52034542</v>
      </c>
      <c r="J41" s="60">
        <f t="shared" si="15"/>
        <v>5575692</v>
      </c>
      <c r="K41" s="60">
        <f t="shared" si="15"/>
        <v>2630443</v>
      </c>
      <c r="L41" s="60">
        <f t="shared" si="15"/>
        <v>0</v>
      </c>
      <c r="M41" s="60">
        <f t="shared" si="15"/>
        <v>37205606</v>
      </c>
      <c r="N41" s="60">
        <f>SUM(N42:N46)</f>
        <v>2730211</v>
      </c>
      <c r="O41" s="60">
        <f t="shared" si="15"/>
        <v>13420</v>
      </c>
      <c r="P41" s="60">
        <f t="shared" si="15"/>
        <v>0</v>
      </c>
      <c r="Q41" s="60">
        <f t="shared" si="15"/>
        <v>3879170</v>
      </c>
      <c r="R41" s="60">
        <f t="shared" si="15"/>
        <v>3329983</v>
      </c>
      <c r="S41" s="72">
        <f t="shared" si="13"/>
        <v>47158390</v>
      </c>
      <c r="T41" s="300">
        <f t="shared" si="2"/>
        <v>15.770552953074901</v>
      </c>
      <c r="U41" s="74">
        <f t="shared" si="3"/>
        <v>0</v>
      </c>
      <c r="V41" s="74"/>
    </row>
    <row r="42" spans="1:22" ht="18" customHeight="1">
      <c r="A42" s="47">
        <v>3.1</v>
      </c>
      <c r="B42" s="140" t="s">
        <v>117</v>
      </c>
      <c r="C42" s="62">
        <f t="shared" si="10"/>
        <v>14435771</v>
      </c>
      <c r="D42" s="109">
        <v>7935359</v>
      </c>
      <c r="E42" s="109">
        <v>6500412</v>
      </c>
      <c r="F42" s="110">
        <v>254585</v>
      </c>
      <c r="G42" s="110">
        <v>0</v>
      </c>
      <c r="H42" s="62">
        <f t="shared" si="11"/>
        <v>14181186</v>
      </c>
      <c r="I42" s="62">
        <f t="shared" si="12"/>
        <v>12870751</v>
      </c>
      <c r="J42" s="109">
        <v>1781486</v>
      </c>
      <c r="K42" s="109">
        <v>2358950</v>
      </c>
      <c r="L42" s="109">
        <v>0</v>
      </c>
      <c r="M42" s="109">
        <v>6031139</v>
      </c>
      <c r="N42" s="109">
        <v>2364602</v>
      </c>
      <c r="O42" s="109">
        <v>0</v>
      </c>
      <c r="P42" s="109">
        <v>0</v>
      </c>
      <c r="Q42" s="111">
        <v>334574</v>
      </c>
      <c r="R42" s="69">
        <v>1310435</v>
      </c>
      <c r="S42" s="70">
        <f t="shared" si="13"/>
        <v>10040750</v>
      </c>
      <c r="T42" s="299">
        <f t="shared" si="2"/>
        <v>32.169342721337706</v>
      </c>
      <c r="U42" s="74">
        <f t="shared" si="3"/>
        <v>0</v>
      </c>
      <c r="V42" s="74"/>
    </row>
    <row r="43" spans="1:22" ht="19.5" customHeight="1">
      <c r="A43" s="47">
        <v>3.2</v>
      </c>
      <c r="B43" s="141" t="s">
        <v>118</v>
      </c>
      <c r="C43" s="62">
        <f t="shared" si="10"/>
        <v>9802076</v>
      </c>
      <c r="D43" s="109">
        <v>8916158</v>
      </c>
      <c r="E43" s="109">
        <v>885918</v>
      </c>
      <c r="F43" s="110">
        <v>0</v>
      </c>
      <c r="G43" s="110">
        <v>0</v>
      </c>
      <c r="H43" s="62">
        <f t="shared" si="11"/>
        <v>9802076</v>
      </c>
      <c r="I43" s="62">
        <f t="shared" si="12"/>
        <v>9339412</v>
      </c>
      <c r="J43" s="109">
        <v>99623</v>
      </c>
      <c r="K43" s="109">
        <v>5000</v>
      </c>
      <c r="L43" s="109">
        <v>0</v>
      </c>
      <c r="M43" s="109">
        <v>9234789</v>
      </c>
      <c r="N43" s="109">
        <v>0</v>
      </c>
      <c r="O43" s="109">
        <v>0</v>
      </c>
      <c r="P43" s="109">
        <v>0</v>
      </c>
      <c r="Q43" s="111">
        <v>0</v>
      </c>
      <c r="R43" s="69">
        <v>462664</v>
      </c>
      <c r="S43" s="70">
        <f t="shared" si="13"/>
        <v>9697453</v>
      </c>
      <c r="T43" s="299">
        <f t="shared" si="2"/>
        <v>1.1202311237581124</v>
      </c>
      <c r="U43" s="74">
        <f t="shared" si="3"/>
        <v>0</v>
      </c>
      <c r="V43" s="74"/>
    </row>
    <row r="44" spans="1:22" ht="18.75" customHeight="1">
      <c r="A44" s="47">
        <v>3.3</v>
      </c>
      <c r="B44" s="141" t="s">
        <v>119</v>
      </c>
      <c r="C44" s="62">
        <f t="shared" si="10"/>
        <v>5152219</v>
      </c>
      <c r="D44" s="109">
        <v>3479077</v>
      </c>
      <c r="E44" s="109">
        <v>1673142</v>
      </c>
      <c r="F44" s="110">
        <v>0</v>
      </c>
      <c r="G44" s="110">
        <v>0</v>
      </c>
      <c r="H44" s="62">
        <f t="shared" si="11"/>
        <v>5152219</v>
      </c>
      <c r="I44" s="62">
        <f t="shared" si="12"/>
        <v>4785775</v>
      </c>
      <c r="J44" s="109">
        <v>226393</v>
      </c>
      <c r="K44" s="109">
        <v>0</v>
      </c>
      <c r="L44" s="109">
        <v>0</v>
      </c>
      <c r="M44" s="109">
        <v>4248958</v>
      </c>
      <c r="N44" s="109">
        <v>310424</v>
      </c>
      <c r="O44" s="109">
        <v>0</v>
      </c>
      <c r="P44" s="109">
        <v>0</v>
      </c>
      <c r="Q44" s="111">
        <v>0</v>
      </c>
      <c r="R44" s="69">
        <v>366444</v>
      </c>
      <c r="S44" s="70">
        <f t="shared" si="13"/>
        <v>4925826</v>
      </c>
      <c r="T44" s="299">
        <f t="shared" si="2"/>
        <v>4.7305399856867485</v>
      </c>
      <c r="U44" s="74">
        <f t="shared" si="3"/>
        <v>0</v>
      </c>
      <c r="V44" s="74"/>
    </row>
    <row r="45" spans="1:22" ht="19.5" customHeight="1">
      <c r="A45" s="47">
        <v>3.4</v>
      </c>
      <c r="B45" s="142" t="s">
        <v>120</v>
      </c>
      <c r="C45" s="62">
        <f t="shared" si="10"/>
        <v>16396698</v>
      </c>
      <c r="D45" s="109">
        <v>14427558</v>
      </c>
      <c r="E45" s="109">
        <v>1969140</v>
      </c>
      <c r="F45" s="110">
        <v>0</v>
      </c>
      <c r="G45" s="110">
        <v>0</v>
      </c>
      <c r="H45" s="62">
        <f t="shared" si="11"/>
        <v>16396698</v>
      </c>
      <c r="I45" s="62">
        <f t="shared" si="12"/>
        <v>15898176</v>
      </c>
      <c r="J45" s="109">
        <v>2271128</v>
      </c>
      <c r="K45" s="109">
        <v>242190</v>
      </c>
      <c r="L45" s="109">
        <v>0</v>
      </c>
      <c r="M45" s="109">
        <v>13302826</v>
      </c>
      <c r="N45" s="109">
        <v>55185</v>
      </c>
      <c r="O45" s="109">
        <v>0</v>
      </c>
      <c r="P45" s="109">
        <v>0</v>
      </c>
      <c r="Q45" s="111">
        <v>26847</v>
      </c>
      <c r="R45" s="69">
        <v>498522</v>
      </c>
      <c r="S45" s="70">
        <f t="shared" si="13"/>
        <v>13883380</v>
      </c>
      <c r="T45" s="299">
        <f t="shared" si="2"/>
        <v>15.808844989513263</v>
      </c>
      <c r="U45" s="74">
        <f t="shared" si="3"/>
        <v>0</v>
      </c>
      <c r="V45" s="74"/>
    </row>
    <row r="46" spans="1:22" ht="18.75" customHeight="1" thickBot="1">
      <c r="A46" s="59">
        <v>3.5</v>
      </c>
      <c r="B46" s="143" t="s">
        <v>121</v>
      </c>
      <c r="C46" s="113">
        <f t="shared" si="10"/>
        <v>9832346</v>
      </c>
      <c r="D46" s="114">
        <v>6478527</v>
      </c>
      <c r="E46" s="114">
        <v>3353819</v>
      </c>
      <c r="F46" s="115">
        <v>0</v>
      </c>
      <c r="G46" s="115">
        <v>0</v>
      </c>
      <c r="H46" s="113">
        <f t="shared" si="11"/>
        <v>9832346</v>
      </c>
      <c r="I46" s="113">
        <f t="shared" si="12"/>
        <v>9140428</v>
      </c>
      <c r="J46" s="114">
        <v>1197062</v>
      </c>
      <c r="K46" s="114">
        <v>24303</v>
      </c>
      <c r="L46" s="114">
        <v>0</v>
      </c>
      <c r="M46" s="114">
        <v>4387894</v>
      </c>
      <c r="N46" s="114">
        <v>0</v>
      </c>
      <c r="O46" s="114">
        <v>13420</v>
      </c>
      <c r="P46" s="114">
        <v>0</v>
      </c>
      <c r="Q46" s="116">
        <v>3517749</v>
      </c>
      <c r="R46" s="139">
        <v>691918</v>
      </c>
      <c r="S46" s="71">
        <f t="shared" si="13"/>
        <v>8610981</v>
      </c>
      <c r="T46" s="301">
        <f t="shared" si="2"/>
        <v>13.362229864947242</v>
      </c>
      <c r="U46" s="74">
        <f t="shared" si="3"/>
        <v>0</v>
      </c>
      <c r="V46" s="74"/>
    </row>
    <row r="47" spans="1:22" ht="19.5" customHeight="1" thickTop="1">
      <c r="A47" s="45" t="s">
        <v>39</v>
      </c>
      <c r="B47" s="50" t="s">
        <v>122</v>
      </c>
      <c r="C47" s="60">
        <f>SUM(C48:C52)</f>
        <v>47805412</v>
      </c>
      <c r="D47" s="60">
        <f aca="true" t="shared" si="16" ref="D47:R47">SUM(D48:D52)</f>
        <v>32284098</v>
      </c>
      <c r="E47" s="60">
        <f t="shared" si="16"/>
        <v>15521314</v>
      </c>
      <c r="F47" s="60">
        <f t="shared" si="16"/>
        <v>850</v>
      </c>
      <c r="G47" s="60">
        <f t="shared" si="16"/>
        <v>0</v>
      </c>
      <c r="H47" s="60">
        <f t="shared" si="16"/>
        <v>47804562</v>
      </c>
      <c r="I47" s="60">
        <f t="shared" si="16"/>
        <v>46755509</v>
      </c>
      <c r="J47" s="60">
        <f t="shared" si="16"/>
        <v>1286937</v>
      </c>
      <c r="K47" s="60">
        <f t="shared" si="16"/>
        <v>162000</v>
      </c>
      <c r="L47" s="60">
        <f t="shared" si="16"/>
        <v>0</v>
      </c>
      <c r="M47" s="60">
        <f t="shared" si="16"/>
        <v>41220890</v>
      </c>
      <c r="N47" s="60">
        <f t="shared" si="16"/>
        <v>3793582</v>
      </c>
      <c r="O47" s="60">
        <f t="shared" si="16"/>
        <v>0</v>
      </c>
      <c r="P47" s="60">
        <f t="shared" si="16"/>
        <v>0</v>
      </c>
      <c r="Q47" s="60">
        <f t="shared" si="16"/>
        <v>292100</v>
      </c>
      <c r="R47" s="60">
        <f t="shared" si="16"/>
        <v>1049053</v>
      </c>
      <c r="S47" s="72">
        <f t="shared" si="13"/>
        <v>46355625</v>
      </c>
      <c r="T47" s="300">
        <f t="shared" si="2"/>
        <v>3.098965300538168</v>
      </c>
      <c r="U47" s="74">
        <f t="shared" si="3"/>
        <v>0</v>
      </c>
      <c r="V47" s="74"/>
    </row>
    <row r="48" spans="1:22" ht="19.5" customHeight="1">
      <c r="A48" s="144">
        <v>4.1</v>
      </c>
      <c r="B48" s="108" t="s">
        <v>123</v>
      </c>
      <c r="C48" s="62">
        <f t="shared" si="10"/>
        <v>2012761</v>
      </c>
      <c r="D48" s="109">
        <v>1600651</v>
      </c>
      <c r="E48" s="109">
        <v>412110</v>
      </c>
      <c r="F48" s="110">
        <v>0</v>
      </c>
      <c r="G48" s="110">
        <v>0</v>
      </c>
      <c r="H48" s="62">
        <f t="shared" si="11"/>
        <v>2012761</v>
      </c>
      <c r="I48" s="62">
        <f t="shared" si="12"/>
        <v>1621205</v>
      </c>
      <c r="J48" s="109">
        <v>125152</v>
      </c>
      <c r="K48" s="109">
        <v>0</v>
      </c>
      <c r="L48" s="109">
        <v>0</v>
      </c>
      <c r="M48" s="109">
        <v>1197987</v>
      </c>
      <c r="N48" s="109">
        <v>18066</v>
      </c>
      <c r="O48" s="109">
        <v>0</v>
      </c>
      <c r="P48" s="109">
        <v>0</v>
      </c>
      <c r="Q48" s="111">
        <v>280000</v>
      </c>
      <c r="R48" s="69">
        <v>391556</v>
      </c>
      <c r="S48" s="70">
        <f t="shared" si="13"/>
        <v>1887609</v>
      </c>
      <c r="T48" s="299">
        <f t="shared" si="2"/>
        <v>7.719689983684976</v>
      </c>
      <c r="U48" s="74">
        <f t="shared" si="3"/>
        <v>0</v>
      </c>
      <c r="V48" s="74"/>
    </row>
    <row r="49" spans="1:22" ht="19.5" customHeight="1">
      <c r="A49" s="144">
        <v>4.2</v>
      </c>
      <c r="B49" s="108" t="s">
        <v>124</v>
      </c>
      <c r="C49" s="62">
        <f t="shared" si="10"/>
        <v>14419119</v>
      </c>
      <c r="D49" s="109">
        <v>1394421</v>
      </c>
      <c r="E49" s="109">
        <v>13024698</v>
      </c>
      <c r="F49" s="110">
        <v>0</v>
      </c>
      <c r="G49" s="110">
        <v>0</v>
      </c>
      <c r="H49" s="62">
        <f t="shared" si="11"/>
        <v>14419119</v>
      </c>
      <c r="I49" s="62">
        <f t="shared" si="12"/>
        <v>14366680</v>
      </c>
      <c r="J49" s="109">
        <v>686652</v>
      </c>
      <c r="K49" s="109">
        <v>10000</v>
      </c>
      <c r="L49" s="109">
        <v>0</v>
      </c>
      <c r="M49" s="109">
        <v>13657928</v>
      </c>
      <c r="N49" s="109">
        <v>0</v>
      </c>
      <c r="O49" s="109">
        <v>0</v>
      </c>
      <c r="P49" s="109">
        <v>0</v>
      </c>
      <c r="Q49" s="111">
        <v>12100</v>
      </c>
      <c r="R49" s="69">
        <v>52439</v>
      </c>
      <c r="S49" s="70">
        <f t="shared" si="13"/>
        <v>13722467</v>
      </c>
      <c r="T49" s="299">
        <f t="shared" si="2"/>
        <v>4.849081346560235</v>
      </c>
      <c r="U49" s="74">
        <f t="shared" si="3"/>
        <v>0</v>
      </c>
      <c r="V49" s="74"/>
    </row>
    <row r="50" spans="1:22" ht="19.5" customHeight="1">
      <c r="A50" s="144">
        <v>4.3</v>
      </c>
      <c r="B50" s="108" t="s">
        <v>125</v>
      </c>
      <c r="C50" s="62">
        <f t="shared" si="10"/>
        <v>5443614</v>
      </c>
      <c r="D50" s="109">
        <v>5176633</v>
      </c>
      <c r="E50" s="109">
        <v>266981</v>
      </c>
      <c r="F50" s="110">
        <v>650</v>
      </c>
      <c r="G50" s="110">
        <v>0</v>
      </c>
      <c r="H50" s="62">
        <f t="shared" si="11"/>
        <v>5442964</v>
      </c>
      <c r="I50" s="62">
        <f t="shared" si="12"/>
        <v>5157242</v>
      </c>
      <c r="J50" s="109">
        <v>81500</v>
      </c>
      <c r="K50" s="109">
        <v>0</v>
      </c>
      <c r="L50" s="109">
        <v>0</v>
      </c>
      <c r="M50" s="109">
        <v>1460768</v>
      </c>
      <c r="N50" s="109">
        <v>3614974</v>
      </c>
      <c r="O50" s="109">
        <v>0</v>
      </c>
      <c r="P50" s="109">
        <v>0</v>
      </c>
      <c r="Q50" s="111">
        <v>0</v>
      </c>
      <c r="R50" s="69">
        <v>285722</v>
      </c>
      <c r="S50" s="70">
        <f t="shared" si="13"/>
        <v>5361464</v>
      </c>
      <c r="T50" s="299">
        <f t="shared" si="2"/>
        <v>1.580302029650732</v>
      </c>
      <c r="U50" s="74">
        <f t="shared" si="3"/>
        <v>0</v>
      </c>
      <c r="V50" s="74"/>
    </row>
    <row r="51" spans="1:22" ht="19.5" customHeight="1">
      <c r="A51" s="144">
        <v>4.4</v>
      </c>
      <c r="B51" s="108" t="s">
        <v>126</v>
      </c>
      <c r="C51" s="62">
        <f t="shared" si="10"/>
        <v>1005956</v>
      </c>
      <c r="D51" s="109">
        <v>855954</v>
      </c>
      <c r="E51" s="109">
        <v>150002</v>
      </c>
      <c r="F51" s="110">
        <v>200</v>
      </c>
      <c r="G51" s="110"/>
      <c r="H51" s="62">
        <f t="shared" si="11"/>
        <v>1005756</v>
      </c>
      <c r="I51" s="62">
        <f t="shared" si="12"/>
        <v>815473</v>
      </c>
      <c r="J51" s="109">
        <v>150430</v>
      </c>
      <c r="K51" s="109">
        <v>0</v>
      </c>
      <c r="L51" s="109">
        <v>0</v>
      </c>
      <c r="M51" s="109">
        <v>665043</v>
      </c>
      <c r="N51" s="109">
        <v>0</v>
      </c>
      <c r="O51" s="109">
        <v>0</v>
      </c>
      <c r="P51" s="109">
        <v>0</v>
      </c>
      <c r="Q51" s="111">
        <v>0</v>
      </c>
      <c r="R51" s="69">
        <v>190283</v>
      </c>
      <c r="S51" s="70">
        <f t="shared" si="13"/>
        <v>855326</v>
      </c>
      <c r="T51" s="299">
        <f t="shared" si="2"/>
        <v>18.446962683007285</v>
      </c>
      <c r="U51" s="74">
        <f t="shared" si="3"/>
        <v>0</v>
      </c>
      <c r="V51" s="74"/>
    </row>
    <row r="52" spans="1:22" ht="18.75" customHeight="1" thickBot="1">
      <c r="A52" s="145">
        <v>4.5</v>
      </c>
      <c r="B52" s="112" t="s">
        <v>127</v>
      </c>
      <c r="C52" s="113">
        <f t="shared" si="10"/>
        <v>24923962</v>
      </c>
      <c r="D52" s="114">
        <v>23256439</v>
      </c>
      <c r="E52" s="114">
        <v>1667523</v>
      </c>
      <c r="F52" s="115">
        <v>0</v>
      </c>
      <c r="G52" s="115">
        <v>0</v>
      </c>
      <c r="H52" s="113">
        <f t="shared" si="11"/>
        <v>24923962</v>
      </c>
      <c r="I52" s="113">
        <f t="shared" si="12"/>
        <v>24794909</v>
      </c>
      <c r="J52" s="114">
        <v>243203</v>
      </c>
      <c r="K52" s="114">
        <v>152000</v>
      </c>
      <c r="L52" s="114">
        <v>0</v>
      </c>
      <c r="M52" s="114">
        <v>24239164</v>
      </c>
      <c r="N52" s="114">
        <v>160542</v>
      </c>
      <c r="O52" s="114">
        <v>0</v>
      </c>
      <c r="P52" s="114">
        <v>0</v>
      </c>
      <c r="Q52" s="116">
        <v>0</v>
      </c>
      <c r="R52" s="139">
        <v>129053</v>
      </c>
      <c r="S52" s="71">
        <f t="shared" si="13"/>
        <v>24528759</v>
      </c>
      <c r="T52" s="301">
        <f t="shared" si="2"/>
        <v>1.5938876807331699</v>
      </c>
      <c r="U52" s="74">
        <f t="shared" si="3"/>
        <v>0</v>
      </c>
      <c r="V52" s="74"/>
    </row>
    <row r="53" spans="1:22" ht="19.5" customHeight="1" thickTop="1">
      <c r="A53" s="45" t="s">
        <v>40</v>
      </c>
      <c r="B53" s="50" t="s">
        <v>128</v>
      </c>
      <c r="C53" s="60">
        <f>SUM(C54:C56)</f>
        <v>40000381</v>
      </c>
      <c r="D53" s="60">
        <f aca="true" t="shared" si="17" ref="D53:R53">SUM(D54:D56)</f>
        <v>23012603</v>
      </c>
      <c r="E53" s="60">
        <f t="shared" si="17"/>
        <v>16987778</v>
      </c>
      <c r="F53" s="60">
        <f t="shared" si="17"/>
        <v>150200</v>
      </c>
      <c r="G53" s="60">
        <f t="shared" si="17"/>
        <v>0</v>
      </c>
      <c r="H53" s="60">
        <f t="shared" si="17"/>
        <v>39850181</v>
      </c>
      <c r="I53" s="60">
        <f t="shared" si="17"/>
        <v>38538569</v>
      </c>
      <c r="J53" s="60">
        <f t="shared" si="17"/>
        <v>3366201</v>
      </c>
      <c r="K53" s="60">
        <f t="shared" si="17"/>
        <v>373716</v>
      </c>
      <c r="L53" s="60">
        <f t="shared" si="17"/>
        <v>8790</v>
      </c>
      <c r="M53" s="60">
        <f t="shared" si="17"/>
        <v>30630586</v>
      </c>
      <c r="N53" s="60">
        <f t="shared" si="17"/>
        <v>4021234</v>
      </c>
      <c r="O53" s="60">
        <f t="shared" si="17"/>
        <v>0</v>
      </c>
      <c r="P53" s="60">
        <f t="shared" si="17"/>
        <v>0</v>
      </c>
      <c r="Q53" s="60">
        <f t="shared" si="17"/>
        <v>138042</v>
      </c>
      <c r="R53" s="60">
        <f t="shared" si="17"/>
        <v>1311612</v>
      </c>
      <c r="S53" s="72">
        <f t="shared" si="13"/>
        <v>36110264</v>
      </c>
      <c r="T53" s="300">
        <f t="shared" si="2"/>
        <v>9.727156708906342</v>
      </c>
      <c r="U53" s="74">
        <f t="shared" si="3"/>
        <v>0</v>
      </c>
      <c r="V53" s="74"/>
    </row>
    <row r="54" spans="1:22" ht="18.75" customHeight="1">
      <c r="A54" s="47">
        <v>5.1</v>
      </c>
      <c r="B54" s="137" t="s">
        <v>135</v>
      </c>
      <c r="C54" s="62">
        <f t="shared" si="10"/>
        <v>10786874</v>
      </c>
      <c r="D54" s="109">
        <v>7519101</v>
      </c>
      <c r="E54" s="109">
        <v>3267773</v>
      </c>
      <c r="F54" s="110">
        <v>0</v>
      </c>
      <c r="G54" s="110">
        <v>0</v>
      </c>
      <c r="H54" s="62">
        <f t="shared" si="11"/>
        <v>10786874</v>
      </c>
      <c r="I54" s="62">
        <f t="shared" si="12"/>
        <v>10396314</v>
      </c>
      <c r="J54" s="109">
        <v>728439</v>
      </c>
      <c r="K54" s="109">
        <v>41653</v>
      </c>
      <c r="L54" s="109">
        <v>0</v>
      </c>
      <c r="M54" s="109">
        <v>9626222</v>
      </c>
      <c r="N54" s="109">
        <v>0</v>
      </c>
      <c r="O54" s="109">
        <v>0</v>
      </c>
      <c r="P54" s="109">
        <v>0</v>
      </c>
      <c r="Q54" s="111">
        <v>0</v>
      </c>
      <c r="R54" s="69">
        <v>390560</v>
      </c>
      <c r="S54" s="70">
        <f t="shared" si="13"/>
        <v>10016782</v>
      </c>
      <c r="T54" s="299">
        <f t="shared" si="2"/>
        <v>7.407356107174139</v>
      </c>
      <c r="U54" s="74">
        <f t="shared" si="3"/>
        <v>0</v>
      </c>
      <c r="V54" s="74"/>
    </row>
    <row r="55" spans="1:22" ht="18.75" customHeight="1">
      <c r="A55" s="47">
        <v>5.2</v>
      </c>
      <c r="B55" s="137" t="s">
        <v>136</v>
      </c>
      <c r="C55" s="62">
        <f t="shared" si="10"/>
        <v>9584499</v>
      </c>
      <c r="D55" s="109">
        <v>7789769</v>
      </c>
      <c r="E55" s="109">
        <v>1794730</v>
      </c>
      <c r="F55" s="110">
        <v>0</v>
      </c>
      <c r="G55" s="110">
        <v>0</v>
      </c>
      <c r="H55" s="62">
        <f t="shared" si="11"/>
        <v>9584499</v>
      </c>
      <c r="I55" s="62">
        <f t="shared" si="12"/>
        <v>9251823</v>
      </c>
      <c r="J55" s="109">
        <v>1106007</v>
      </c>
      <c r="K55" s="109">
        <v>52489</v>
      </c>
      <c r="L55" s="109">
        <v>8790</v>
      </c>
      <c r="M55" s="109">
        <v>4063303</v>
      </c>
      <c r="N55" s="109">
        <v>4021234</v>
      </c>
      <c r="O55" s="109">
        <v>0</v>
      </c>
      <c r="P55" s="109">
        <v>0</v>
      </c>
      <c r="Q55" s="111">
        <v>0</v>
      </c>
      <c r="R55" s="69">
        <v>332676</v>
      </c>
      <c r="S55" s="70">
        <f t="shared" si="13"/>
        <v>8426003</v>
      </c>
      <c r="T55" s="299">
        <f t="shared" si="2"/>
        <v>12.616821571273034</v>
      </c>
      <c r="U55" s="74">
        <f t="shared" si="3"/>
        <v>0</v>
      </c>
      <c r="V55" s="74"/>
    </row>
    <row r="56" spans="1:22" ht="18.75" customHeight="1" thickBot="1">
      <c r="A56" s="59">
        <v>5.3</v>
      </c>
      <c r="B56" s="146" t="s">
        <v>134</v>
      </c>
      <c r="C56" s="113">
        <f t="shared" si="10"/>
        <v>19629008</v>
      </c>
      <c r="D56" s="114">
        <v>7703733</v>
      </c>
      <c r="E56" s="114">
        <v>11925275</v>
      </c>
      <c r="F56" s="115">
        <v>150200</v>
      </c>
      <c r="G56" s="115">
        <v>0</v>
      </c>
      <c r="H56" s="113">
        <f t="shared" si="11"/>
        <v>19478808</v>
      </c>
      <c r="I56" s="113">
        <f t="shared" si="12"/>
        <v>18890432</v>
      </c>
      <c r="J56" s="114">
        <v>1531755</v>
      </c>
      <c r="K56" s="114">
        <v>279574</v>
      </c>
      <c r="L56" s="114">
        <v>0</v>
      </c>
      <c r="M56" s="114">
        <v>16941061</v>
      </c>
      <c r="N56" s="114">
        <v>0</v>
      </c>
      <c r="O56" s="114">
        <v>0</v>
      </c>
      <c r="P56" s="114">
        <v>0</v>
      </c>
      <c r="Q56" s="116">
        <v>138042</v>
      </c>
      <c r="R56" s="139">
        <v>588376</v>
      </c>
      <c r="S56" s="71">
        <f t="shared" si="13"/>
        <v>17667479</v>
      </c>
      <c r="T56" s="301">
        <f t="shared" si="2"/>
        <v>9.58860549086437</v>
      </c>
      <c r="U56" s="74">
        <f t="shared" si="3"/>
        <v>0</v>
      </c>
      <c r="V56" s="74"/>
    </row>
    <row r="57" spans="1:22" ht="21" customHeight="1" thickTop="1">
      <c r="A57" s="45" t="s">
        <v>41</v>
      </c>
      <c r="B57" s="50" t="s">
        <v>129</v>
      </c>
      <c r="C57" s="60">
        <f>SUM(C58:C59)</f>
        <v>9447131</v>
      </c>
      <c r="D57" s="60">
        <f aca="true" t="shared" si="18" ref="D57:R57">SUM(D58:D59)</f>
        <v>4132519</v>
      </c>
      <c r="E57" s="60">
        <f t="shared" si="18"/>
        <v>5314612</v>
      </c>
      <c r="F57" s="60">
        <f t="shared" si="18"/>
        <v>0</v>
      </c>
      <c r="G57" s="60">
        <f t="shared" si="18"/>
        <v>0</v>
      </c>
      <c r="H57" s="60">
        <f t="shared" si="18"/>
        <v>9447131</v>
      </c>
      <c r="I57" s="60">
        <f t="shared" si="18"/>
        <v>7966349</v>
      </c>
      <c r="J57" s="60">
        <f t="shared" si="18"/>
        <v>1590494</v>
      </c>
      <c r="K57" s="60">
        <f t="shared" si="18"/>
        <v>0</v>
      </c>
      <c r="L57" s="60">
        <f t="shared" si="18"/>
        <v>0</v>
      </c>
      <c r="M57" s="60">
        <f t="shared" si="18"/>
        <v>5343378</v>
      </c>
      <c r="N57" s="60">
        <f t="shared" si="18"/>
        <v>991380</v>
      </c>
      <c r="O57" s="60">
        <f t="shared" si="18"/>
        <v>0</v>
      </c>
      <c r="P57" s="60">
        <f t="shared" si="18"/>
        <v>0</v>
      </c>
      <c r="Q57" s="60">
        <f t="shared" si="18"/>
        <v>41097</v>
      </c>
      <c r="R57" s="60">
        <f t="shared" si="18"/>
        <v>1480782</v>
      </c>
      <c r="S57" s="72">
        <f t="shared" si="13"/>
        <v>7856637</v>
      </c>
      <c r="T57" s="300">
        <f t="shared" si="2"/>
        <v>19.965155932786775</v>
      </c>
      <c r="U57" s="74">
        <f t="shared" si="3"/>
        <v>0</v>
      </c>
      <c r="V57" s="74"/>
    </row>
    <row r="58" spans="1:22" ht="20.25" customHeight="1">
      <c r="A58" s="47">
        <v>6.1</v>
      </c>
      <c r="B58" s="147" t="s">
        <v>137</v>
      </c>
      <c r="C58" s="62">
        <f t="shared" si="10"/>
        <v>2277496</v>
      </c>
      <c r="D58" s="109">
        <v>1023657</v>
      </c>
      <c r="E58" s="109">
        <v>1253839</v>
      </c>
      <c r="F58" s="110">
        <v>0</v>
      </c>
      <c r="G58" s="110">
        <v>0</v>
      </c>
      <c r="H58" s="62">
        <f t="shared" si="11"/>
        <v>2277496</v>
      </c>
      <c r="I58" s="62">
        <f t="shared" si="12"/>
        <v>2154620</v>
      </c>
      <c r="J58" s="109">
        <v>224339</v>
      </c>
      <c r="K58" s="109">
        <v>0</v>
      </c>
      <c r="L58" s="109">
        <v>0</v>
      </c>
      <c r="M58" s="109">
        <v>1149384</v>
      </c>
      <c r="N58" s="109">
        <v>739800</v>
      </c>
      <c r="O58" s="109">
        <v>0</v>
      </c>
      <c r="P58" s="109">
        <v>0</v>
      </c>
      <c r="Q58" s="111">
        <v>41097</v>
      </c>
      <c r="R58" s="69">
        <v>122876</v>
      </c>
      <c r="S58" s="70">
        <f t="shared" si="13"/>
        <v>2053157</v>
      </c>
      <c r="T58" s="299">
        <f t="shared" si="2"/>
        <v>10.411998403430768</v>
      </c>
      <c r="U58" s="74">
        <f t="shared" si="3"/>
        <v>0</v>
      </c>
      <c r="V58" s="74"/>
    </row>
    <row r="59" spans="1:22" ht="18.75" customHeight="1" thickBot="1">
      <c r="A59" s="59">
        <v>6.2</v>
      </c>
      <c r="B59" s="112" t="s">
        <v>138</v>
      </c>
      <c r="C59" s="113">
        <f t="shared" si="10"/>
        <v>7169635</v>
      </c>
      <c r="D59" s="114">
        <v>3108862</v>
      </c>
      <c r="E59" s="114">
        <v>4060773</v>
      </c>
      <c r="F59" s="115">
        <v>0</v>
      </c>
      <c r="G59" s="115">
        <v>0</v>
      </c>
      <c r="H59" s="113">
        <f t="shared" si="11"/>
        <v>7169635</v>
      </c>
      <c r="I59" s="113">
        <f t="shared" si="12"/>
        <v>5811729</v>
      </c>
      <c r="J59" s="114">
        <v>1366155</v>
      </c>
      <c r="K59" s="114">
        <v>0</v>
      </c>
      <c r="L59" s="114">
        <v>0</v>
      </c>
      <c r="M59" s="114">
        <v>4193994</v>
      </c>
      <c r="N59" s="114">
        <v>251580</v>
      </c>
      <c r="O59" s="114">
        <v>0</v>
      </c>
      <c r="P59" s="114">
        <v>0</v>
      </c>
      <c r="Q59" s="116">
        <v>0</v>
      </c>
      <c r="R59" s="139">
        <v>1357906</v>
      </c>
      <c r="S59" s="71">
        <f t="shared" si="13"/>
        <v>5803480</v>
      </c>
      <c r="T59" s="301">
        <f t="shared" si="2"/>
        <v>23.506860006720892</v>
      </c>
      <c r="U59" s="74">
        <f t="shared" si="3"/>
        <v>0</v>
      </c>
      <c r="V59" s="74"/>
    </row>
    <row r="60" spans="1:22" ht="18" customHeight="1" thickTop="1">
      <c r="A60" s="45" t="s">
        <v>42</v>
      </c>
      <c r="B60" s="50" t="s">
        <v>169</v>
      </c>
      <c r="C60" s="60">
        <f>SUM(C61:C65)</f>
        <v>120329992</v>
      </c>
      <c r="D60" s="60">
        <f aca="true" t="shared" si="19" ref="D60:R60">SUM(D61:D65)</f>
        <v>110738949</v>
      </c>
      <c r="E60" s="60">
        <f t="shared" si="19"/>
        <v>9591043</v>
      </c>
      <c r="F60" s="60">
        <f t="shared" si="19"/>
        <v>2605586</v>
      </c>
      <c r="G60" s="60">
        <f t="shared" si="19"/>
        <v>1799985</v>
      </c>
      <c r="H60" s="60">
        <f t="shared" si="19"/>
        <v>117724406</v>
      </c>
      <c r="I60" s="60">
        <f t="shared" si="19"/>
        <v>116939566</v>
      </c>
      <c r="J60" s="60">
        <f t="shared" si="19"/>
        <v>11195766</v>
      </c>
      <c r="K60" s="60">
        <f t="shared" si="19"/>
        <v>618804</v>
      </c>
      <c r="L60" s="60">
        <f t="shared" si="19"/>
        <v>0</v>
      </c>
      <c r="M60" s="60">
        <f t="shared" si="19"/>
        <v>105004996</v>
      </c>
      <c r="N60" s="60">
        <f t="shared" si="19"/>
        <v>120000</v>
      </c>
      <c r="O60" s="60">
        <f t="shared" si="19"/>
        <v>0</v>
      </c>
      <c r="P60" s="60">
        <f t="shared" si="19"/>
        <v>0</v>
      </c>
      <c r="Q60" s="60">
        <f t="shared" si="19"/>
        <v>0</v>
      </c>
      <c r="R60" s="60">
        <f t="shared" si="19"/>
        <v>784840</v>
      </c>
      <c r="S60" s="72">
        <f t="shared" si="13"/>
        <v>105909836</v>
      </c>
      <c r="T60" s="300">
        <f t="shared" si="2"/>
        <v>10.103141651816975</v>
      </c>
      <c r="U60" s="74">
        <f t="shared" si="3"/>
        <v>0</v>
      </c>
      <c r="V60" s="74"/>
    </row>
    <row r="61" spans="1:22" ht="18" customHeight="1">
      <c r="A61" s="47">
        <v>7.1</v>
      </c>
      <c r="B61" s="108" t="s">
        <v>139</v>
      </c>
      <c r="C61" s="62">
        <f t="shared" si="10"/>
        <v>6651090</v>
      </c>
      <c r="D61" s="117">
        <v>6236131</v>
      </c>
      <c r="E61" s="117">
        <v>414959</v>
      </c>
      <c r="F61" s="118">
        <v>0</v>
      </c>
      <c r="G61" s="118">
        <v>0</v>
      </c>
      <c r="H61" s="62">
        <f t="shared" si="11"/>
        <v>6651090</v>
      </c>
      <c r="I61" s="62">
        <f t="shared" si="12"/>
        <v>6317864</v>
      </c>
      <c r="J61" s="117">
        <v>234898</v>
      </c>
      <c r="K61" s="117">
        <v>98804</v>
      </c>
      <c r="L61" s="117">
        <v>0</v>
      </c>
      <c r="M61" s="117">
        <v>5984162</v>
      </c>
      <c r="N61" s="117">
        <v>0</v>
      </c>
      <c r="O61" s="117">
        <v>0</v>
      </c>
      <c r="P61" s="117">
        <v>0</v>
      </c>
      <c r="Q61" s="119">
        <v>0</v>
      </c>
      <c r="R61" s="120">
        <v>333226</v>
      </c>
      <c r="S61" s="148">
        <f t="shared" si="13"/>
        <v>6317388</v>
      </c>
      <c r="T61" s="299">
        <f t="shared" si="2"/>
        <v>5.281880078456896</v>
      </c>
      <c r="U61" s="74">
        <f t="shared" si="3"/>
        <v>0</v>
      </c>
      <c r="V61" s="74"/>
    </row>
    <row r="62" spans="1:22" ht="18.75" customHeight="1">
      <c r="A62" s="47">
        <v>7.2</v>
      </c>
      <c r="B62" s="147" t="s">
        <v>140</v>
      </c>
      <c r="C62" s="62">
        <f t="shared" si="10"/>
        <v>37377997</v>
      </c>
      <c r="D62" s="117">
        <v>34185561</v>
      </c>
      <c r="E62" s="117">
        <v>3192436</v>
      </c>
      <c r="F62" s="118">
        <f>1426987+1178599</f>
        <v>2605586</v>
      </c>
      <c r="G62" s="118">
        <v>0</v>
      </c>
      <c r="H62" s="62">
        <f t="shared" si="11"/>
        <v>34772411</v>
      </c>
      <c r="I62" s="62">
        <f t="shared" si="12"/>
        <v>34689262</v>
      </c>
      <c r="J62" s="117">
        <v>5882728</v>
      </c>
      <c r="K62" s="117">
        <v>28400</v>
      </c>
      <c r="L62" s="117">
        <v>0</v>
      </c>
      <c r="M62" s="117">
        <v>28778134</v>
      </c>
      <c r="N62" s="117">
        <v>0</v>
      </c>
      <c r="O62" s="117">
        <v>0</v>
      </c>
      <c r="P62" s="117">
        <v>0</v>
      </c>
      <c r="Q62" s="119">
        <v>0</v>
      </c>
      <c r="R62" s="120">
        <v>83149</v>
      </c>
      <c r="S62" s="148">
        <f t="shared" si="13"/>
        <v>28861283</v>
      </c>
      <c r="T62" s="299">
        <f t="shared" si="2"/>
        <v>17.040224147749235</v>
      </c>
      <c r="U62" s="74">
        <f t="shared" si="3"/>
        <v>0</v>
      </c>
      <c r="V62" s="74"/>
    </row>
    <row r="63" spans="1:22" ht="18.75" customHeight="1">
      <c r="A63" s="47">
        <v>7.3</v>
      </c>
      <c r="B63" s="147" t="s">
        <v>141</v>
      </c>
      <c r="C63" s="62">
        <f t="shared" si="10"/>
        <v>36808604</v>
      </c>
      <c r="D63" s="117">
        <v>34899161</v>
      </c>
      <c r="E63" s="117">
        <v>1909443</v>
      </c>
      <c r="F63" s="118">
        <v>0</v>
      </c>
      <c r="G63" s="118">
        <v>1799985</v>
      </c>
      <c r="H63" s="62">
        <f t="shared" si="11"/>
        <v>36808604</v>
      </c>
      <c r="I63" s="62">
        <f t="shared" si="12"/>
        <v>36662044</v>
      </c>
      <c r="J63" s="117">
        <v>323081</v>
      </c>
      <c r="K63" s="117">
        <v>0</v>
      </c>
      <c r="L63" s="117">
        <v>0</v>
      </c>
      <c r="M63" s="117">
        <v>36218963</v>
      </c>
      <c r="N63" s="117">
        <v>120000</v>
      </c>
      <c r="O63" s="117">
        <v>0</v>
      </c>
      <c r="P63" s="117">
        <v>0</v>
      </c>
      <c r="Q63" s="119">
        <v>0</v>
      </c>
      <c r="R63" s="120">
        <v>146560</v>
      </c>
      <c r="S63" s="148">
        <f t="shared" si="13"/>
        <v>36485523</v>
      </c>
      <c r="T63" s="299">
        <f t="shared" si="2"/>
        <v>0.881241100468921</v>
      </c>
      <c r="U63" s="74">
        <f t="shared" si="3"/>
        <v>0</v>
      </c>
      <c r="V63" s="74"/>
    </row>
    <row r="64" spans="1:22" ht="18.75" customHeight="1">
      <c r="A64" s="47">
        <v>7.4</v>
      </c>
      <c r="B64" s="108" t="s">
        <v>142</v>
      </c>
      <c r="C64" s="62">
        <f t="shared" si="10"/>
        <v>7782111</v>
      </c>
      <c r="D64" s="117">
        <v>5142265</v>
      </c>
      <c r="E64" s="117">
        <v>2639846</v>
      </c>
      <c r="F64" s="118">
        <v>0</v>
      </c>
      <c r="G64" s="118">
        <v>0</v>
      </c>
      <c r="H64" s="62">
        <f t="shared" si="11"/>
        <v>7782111</v>
      </c>
      <c r="I64" s="62">
        <f t="shared" si="12"/>
        <v>7580933</v>
      </c>
      <c r="J64" s="117">
        <v>80600</v>
      </c>
      <c r="K64" s="117">
        <v>0</v>
      </c>
      <c r="L64" s="117">
        <v>0</v>
      </c>
      <c r="M64" s="117">
        <v>7500333</v>
      </c>
      <c r="N64" s="117">
        <v>0</v>
      </c>
      <c r="O64" s="117">
        <v>0</v>
      </c>
      <c r="P64" s="117">
        <v>0</v>
      </c>
      <c r="Q64" s="119">
        <v>0</v>
      </c>
      <c r="R64" s="120">
        <v>201178</v>
      </c>
      <c r="S64" s="148">
        <f t="shared" si="13"/>
        <v>7701511</v>
      </c>
      <c r="T64" s="299">
        <f t="shared" si="2"/>
        <v>1.0631936728632214</v>
      </c>
      <c r="U64" s="74">
        <f t="shared" si="3"/>
        <v>0</v>
      </c>
      <c r="V64" s="74"/>
    </row>
    <row r="65" spans="1:22" ht="19.5" customHeight="1" thickBot="1">
      <c r="A65" s="59">
        <v>7.5</v>
      </c>
      <c r="B65" s="112" t="s">
        <v>143</v>
      </c>
      <c r="C65" s="113">
        <f t="shared" si="10"/>
        <v>31710190</v>
      </c>
      <c r="D65" s="122">
        <v>30275831</v>
      </c>
      <c r="E65" s="122">
        <v>1434359</v>
      </c>
      <c r="F65" s="123">
        <v>0</v>
      </c>
      <c r="G65" s="123">
        <v>0</v>
      </c>
      <c r="H65" s="113">
        <f t="shared" si="11"/>
        <v>31710190</v>
      </c>
      <c r="I65" s="113">
        <f t="shared" si="12"/>
        <v>31689463</v>
      </c>
      <c r="J65" s="122">
        <v>4674459</v>
      </c>
      <c r="K65" s="122">
        <v>491600</v>
      </c>
      <c r="L65" s="122">
        <v>0</v>
      </c>
      <c r="M65" s="122">
        <v>26523404</v>
      </c>
      <c r="N65" s="122">
        <v>0</v>
      </c>
      <c r="O65" s="122">
        <v>0</v>
      </c>
      <c r="P65" s="122">
        <v>0</v>
      </c>
      <c r="Q65" s="124">
        <v>0</v>
      </c>
      <c r="R65" s="125">
        <v>20727</v>
      </c>
      <c r="S65" s="149">
        <f t="shared" si="13"/>
        <v>26544131</v>
      </c>
      <c r="T65" s="301">
        <f t="shared" si="2"/>
        <v>16.302134876820094</v>
      </c>
      <c r="U65" s="74">
        <f t="shared" si="3"/>
        <v>0</v>
      </c>
      <c r="V65" s="74"/>
    </row>
    <row r="66" spans="1:22" ht="18.75" customHeight="1" thickTop="1">
      <c r="A66" s="45" t="s">
        <v>43</v>
      </c>
      <c r="B66" s="50" t="s">
        <v>170</v>
      </c>
      <c r="C66" s="60">
        <f>SUM(C67:C70)</f>
        <v>98212725</v>
      </c>
      <c r="D66" s="60">
        <f aca="true" t="shared" si="20" ref="D66:R66">SUM(D67:D70)</f>
        <v>80716162</v>
      </c>
      <c r="E66" s="60">
        <f t="shared" si="20"/>
        <v>17496563</v>
      </c>
      <c r="F66" s="60">
        <f t="shared" si="20"/>
        <v>188844</v>
      </c>
      <c r="G66" s="60">
        <f t="shared" si="20"/>
        <v>0</v>
      </c>
      <c r="H66" s="60">
        <f t="shared" si="20"/>
        <v>98023881</v>
      </c>
      <c r="I66" s="60">
        <f t="shared" si="20"/>
        <v>96089593</v>
      </c>
      <c r="J66" s="60">
        <f t="shared" si="20"/>
        <v>5711986</v>
      </c>
      <c r="K66" s="60">
        <f t="shared" si="20"/>
        <v>64337</v>
      </c>
      <c r="L66" s="60">
        <f t="shared" si="20"/>
        <v>0</v>
      </c>
      <c r="M66" s="60">
        <f t="shared" si="20"/>
        <v>64732668</v>
      </c>
      <c r="N66" s="60">
        <f t="shared" si="20"/>
        <v>65286</v>
      </c>
      <c r="O66" s="60">
        <f t="shared" si="20"/>
        <v>0</v>
      </c>
      <c r="P66" s="60">
        <f t="shared" si="20"/>
        <v>0</v>
      </c>
      <c r="Q66" s="60">
        <f t="shared" si="20"/>
        <v>25515316</v>
      </c>
      <c r="R66" s="60">
        <f t="shared" si="20"/>
        <v>1934288</v>
      </c>
      <c r="S66" s="72">
        <f t="shared" si="13"/>
        <v>92247558</v>
      </c>
      <c r="T66" s="300">
        <f t="shared" si="2"/>
        <v>6.011392929929467</v>
      </c>
      <c r="U66" s="74">
        <f t="shared" si="3"/>
        <v>0</v>
      </c>
      <c r="V66" s="74"/>
    </row>
    <row r="67" spans="1:22" ht="18.75" customHeight="1">
      <c r="A67" s="47">
        <v>8.1</v>
      </c>
      <c r="B67" s="150" t="s">
        <v>144</v>
      </c>
      <c r="C67" s="62">
        <f t="shared" si="10"/>
        <v>625817</v>
      </c>
      <c r="D67" s="109">
        <v>0</v>
      </c>
      <c r="E67" s="109">
        <v>625817</v>
      </c>
      <c r="F67" s="110">
        <v>166119</v>
      </c>
      <c r="G67" s="110">
        <v>0</v>
      </c>
      <c r="H67" s="62">
        <f t="shared" si="11"/>
        <v>459698</v>
      </c>
      <c r="I67" s="62">
        <f t="shared" si="12"/>
        <v>459698</v>
      </c>
      <c r="J67" s="109">
        <v>400</v>
      </c>
      <c r="K67" s="109">
        <v>0</v>
      </c>
      <c r="L67" s="109">
        <v>0</v>
      </c>
      <c r="M67" s="109">
        <v>459298</v>
      </c>
      <c r="N67" s="109">
        <v>0</v>
      </c>
      <c r="O67" s="109">
        <v>0</v>
      </c>
      <c r="P67" s="109">
        <v>0</v>
      </c>
      <c r="Q67" s="111">
        <v>0</v>
      </c>
      <c r="R67" s="126">
        <v>0</v>
      </c>
      <c r="S67" s="151">
        <f t="shared" si="13"/>
        <v>459298</v>
      </c>
      <c r="T67" s="299">
        <f t="shared" si="2"/>
        <v>0.08701364809070303</v>
      </c>
      <c r="U67" s="74">
        <f t="shared" si="3"/>
        <v>0</v>
      </c>
      <c r="V67" s="74"/>
    </row>
    <row r="68" spans="1:22" ht="19.5" customHeight="1">
      <c r="A68" s="47">
        <v>8.2</v>
      </c>
      <c r="B68" s="150" t="s">
        <v>145</v>
      </c>
      <c r="C68" s="62">
        <f t="shared" si="10"/>
        <v>30043272</v>
      </c>
      <c r="D68" s="109">
        <v>26936936</v>
      </c>
      <c r="E68" s="109">
        <v>3106336</v>
      </c>
      <c r="F68" s="110">
        <v>700</v>
      </c>
      <c r="G68" s="110">
        <v>0</v>
      </c>
      <c r="H68" s="62">
        <f t="shared" si="11"/>
        <v>30042572</v>
      </c>
      <c r="I68" s="62">
        <f t="shared" si="12"/>
        <v>28873997</v>
      </c>
      <c r="J68" s="109">
        <v>1938540</v>
      </c>
      <c r="K68" s="109">
        <v>30337</v>
      </c>
      <c r="L68" s="109">
        <v>0</v>
      </c>
      <c r="M68" s="109">
        <v>26839834</v>
      </c>
      <c r="N68" s="109">
        <v>65286</v>
      </c>
      <c r="O68" s="109">
        <v>0</v>
      </c>
      <c r="P68" s="109">
        <v>0</v>
      </c>
      <c r="Q68" s="111">
        <v>0</v>
      </c>
      <c r="R68" s="126">
        <v>1168575</v>
      </c>
      <c r="S68" s="151">
        <f t="shared" si="13"/>
        <v>28073695</v>
      </c>
      <c r="T68" s="299">
        <f t="shared" si="2"/>
        <v>6.818858504418353</v>
      </c>
      <c r="U68" s="74">
        <f t="shared" si="3"/>
        <v>0</v>
      </c>
      <c r="V68" s="74"/>
    </row>
    <row r="69" spans="1:22" ht="18" customHeight="1">
      <c r="A69" s="47">
        <v>8.3</v>
      </c>
      <c r="B69" s="152" t="s">
        <v>146</v>
      </c>
      <c r="C69" s="62">
        <f t="shared" si="10"/>
        <v>19509343</v>
      </c>
      <c r="D69" s="109">
        <v>17597040</v>
      </c>
      <c r="E69" s="109">
        <v>1912303</v>
      </c>
      <c r="F69" s="110">
        <v>10800</v>
      </c>
      <c r="G69" s="110">
        <v>0</v>
      </c>
      <c r="H69" s="62">
        <f t="shared" si="11"/>
        <v>19498543</v>
      </c>
      <c r="I69" s="62">
        <f t="shared" si="12"/>
        <v>18931031</v>
      </c>
      <c r="J69" s="109">
        <v>65337</v>
      </c>
      <c r="K69" s="109">
        <v>10000</v>
      </c>
      <c r="L69" s="109">
        <v>0</v>
      </c>
      <c r="M69" s="109">
        <v>18855694</v>
      </c>
      <c r="N69" s="109">
        <v>0</v>
      </c>
      <c r="O69" s="109">
        <v>0</v>
      </c>
      <c r="P69" s="109">
        <v>0</v>
      </c>
      <c r="Q69" s="111">
        <v>0</v>
      </c>
      <c r="R69" s="126">
        <v>567512</v>
      </c>
      <c r="S69" s="151">
        <f t="shared" si="13"/>
        <v>19423206</v>
      </c>
      <c r="T69" s="299">
        <f t="shared" si="2"/>
        <v>0.3979550823196053</v>
      </c>
      <c r="U69" s="74">
        <f t="shared" si="3"/>
        <v>0</v>
      </c>
      <c r="V69" s="74"/>
    </row>
    <row r="70" spans="1:22" ht="18" customHeight="1" thickBot="1">
      <c r="A70" s="59">
        <v>8.4</v>
      </c>
      <c r="B70" s="153" t="s">
        <v>147</v>
      </c>
      <c r="C70" s="113">
        <f t="shared" si="10"/>
        <v>48034293</v>
      </c>
      <c r="D70" s="114">
        <v>36182186</v>
      </c>
      <c r="E70" s="114">
        <v>11852107</v>
      </c>
      <c r="F70" s="115">
        <v>11225</v>
      </c>
      <c r="G70" s="115">
        <v>0</v>
      </c>
      <c r="H70" s="113">
        <f t="shared" si="11"/>
        <v>48023068</v>
      </c>
      <c r="I70" s="113">
        <f t="shared" si="12"/>
        <v>47824867</v>
      </c>
      <c r="J70" s="114">
        <v>3707709</v>
      </c>
      <c r="K70" s="114">
        <v>24000</v>
      </c>
      <c r="L70" s="114">
        <v>0</v>
      </c>
      <c r="M70" s="114">
        <v>18577842</v>
      </c>
      <c r="N70" s="114">
        <v>0</v>
      </c>
      <c r="O70" s="114">
        <v>0</v>
      </c>
      <c r="P70" s="114">
        <v>0</v>
      </c>
      <c r="Q70" s="116">
        <v>25515316</v>
      </c>
      <c r="R70" s="127">
        <v>198201</v>
      </c>
      <c r="S70" s="154">
        <f t="shared" si="13"/>
        <v>44291359</v>
      </c>
      <c r="T70" s="301">
        <f t="shared" si="2"/>
        <v>7.802863309583276</v>
      </c>
      <c r="U70" s="74">
        <f t="shared" si="3"/>
        <v>0</v>
      </c>
      <c r="V70" s="74"/>
    </row>
    <row r="71" spans="1:22" ht="16.5" customHeight="1" thickTop="1">
      <c r="A71" s="45" t="s">
        <v>44</v>
      </c>
      <c r="B71" s="50" t="s">
        <v>132</v>
      </c>
      <c r="C71" s="60">
        <f>SUM(C72:C74)</f>
        <v>37196767</v>
      </c>
      <c r="D71" s="60">
        <f aca="true" t="shared" si="21" ref="D71:R71">SUM(D72:D74)</f>
        <v>33210336</v>
      </c>
      <c r="E71" s="60">
        <f t="shared" si="21"/>
        <v>3986431</v>
      </c>
      <c r="F71" s="60">
        <f t="shared" si="21"/>
        <v>6206</v>
      </c>
      <c r="G71" s="60">
        <f t="shared" si="21"/>
        <v>0</v>
      </c>
      <c r="H71" s="60">
        <f t="shared" si="21"/>
        <v>37190561</v>
      </c>
      <c r="I71" s="60">
        <f t="shared" si="21"/>
        <v>36299317</v>
      </c>
      <c r="J71" s="60">
        <f t="shared" si="21"/>
        <v>1613154</v>
      </c>
      <c r="K71" s="60">
        <f t="shared" si="21"/>
        <v>10294</v>
      </c>
      <c r="L71" s="60">
        <f t="shared" si="21"/>
        <v>0</v>
      </c>
      <c r="M71" s="60">
        <f t="shared" si="21"/>
        <v>34147786</v>
      </c>
      <c r="N71" s="60">
        <f t="shared" si="21"/>
        <v>528083</v>
      </c>
      <c r="O71" s="60">
        <f t="shared" si="21"/>
        <v>0</v>
      </c>
      <c r="P71" s="60">
        <f t="shared" si="21"/>
        <v>0</v>
      </c>
      <c r="Q71" s="60">
        <f t="shared" si="21"/>
        <v>0</v>
      </c>
      <c r="R71" s="60">
        <f t="shared" si="21"/>
        <v>891244</v>
      </c>
      <c r="S71" s="72">
        <f t="shared" si="13"/>
        <v>35567113</v>
      </c>
      <c r="T71" s="300">
        <f t="shared" si="2"/>
        <v>4.472392689923064</v>
      </c>
      <c r="U71" s="74">
        <f t="shared" si="3"/>
        <v>0</v>
      </c>
      <c r="V71" s="74"/>
    </row>
    <row r="72" spans="1:22" ht="18.75" customHeight="1">
      <c r="A72" s="47">
        <v>9.1</v>
      </c>
      <c r="B72" s="108" t="s">
        <v>148</v>
      </c>
      <c r="C72" s="62">
        <f t="shared" si="10"/>
        <v>24149550</v>
      </c>
      <c r="D72" s="109">
        <v>22625443</v>
      </c>
      <c r="E72" s="109">
        <v>1524107</v>
      </c>
      <c r="F72" s="110">
        <v>3300</v>
      </c>
      <c r="G72" s="110">
        <v>0</v>
      </c>
      <c r="H72" s="62">
        <f t="shared" si="11"/>
        <v>24146250</v>
      </c>
      <c r="I72" s="62">
        <f t="shared" si="12"/>
        <v>24047349</v>
      </c>
      <c r="J72" s="109">
        <v>361518</v>
      </c>
      <c r="K72" s="109">
        <v>0</v>
      </c>
      <c r="L72" s="109">
        <v>0</v>
      </c>
      <c r="M72" s="109">
        <f>C72-SUM(F72:G72,J72:L72,N72,O72,P72:R72)</f>
        <v>23673351</v>
      </c>
      <c r="N72" s="109">
        <v>12480</v>
      </c>
      <c r="O72" s="109">
        <v>0</v>
      </c>
      <c r="P72" s="109">
        <v>0</v>
      </c>
      <c r="Q72" s="111">
        <v>0</v>
      </c>
      <c r="R72" s="69">
        <v>98901</v>
      </c>
      <c r="S72" s="70">
        <f>R72+Q72+P72+O72+N72+M72+L72</f>
        <v>23784732</v>
      </c>
      <c r="T72" s="299">
        <f t="shared" si="2"/>
        <v>1.503359060493529</v>
      </c>
      <c r="U72" s="74">
        <f t="shared" si="3"/>
        <v>0</v>
      </c>
      <c r="V72" s="74"/>
    </row>
    <row r="73" spans="1:22" ht="18.75" customHeight="1">
      <c r="A73" s="155">
        <v>9.2</v>
      </c>
      <c r="B73" s="108" t="s">
        <v>149</v>
      </c>
      <c r="C73" s="62">
        <f t="shared" si="10"/>
        <v>8797475</v>
      </c>
      <c r="D73" s="109">
        <v>7356098</v>
      </c>
      <c r="E73" s="109">
        <v>1441377</v>
      </c>
      <c r="F73" s="110">
        <v>2906</v>
      </c>
      <c r="G73" s="110">
        <v>0</v>
      </c>
      <c r="H73" s="62">
        <f t="shared" si="11"/>
        <v>8794569</v>
      </c>
      <c r="I73" s="62">
        <f t="shared" si="12"/>
        <v>8228493</v>
      </c>
      <c r="J73" s="109">
        <v>783385</v>
      </c>
      <c r="K73" s="109">
        <v>4000</v>
      </c>
      <c r="L73" s="109">
        <v>0</v>
      </c>
      <c r="M73" s="109">
        <v>7426108</v>
      </c>
      <c r="N73" s="109">
        <v>15000</v>
      </c>
      <c r="O73" s="109">
        <v>0</v>
      </c>
      <c r="P73" s="109">
        <v>0</v>
      </c>
      <c r="Q73" s="111">
        <v>0</v>
      </c>
      <c r="R73" s="69">
        <v>566076</v>
      </c>
      <c r="S73" s="70">
        <f>R73+Q73+P73+O73+N73+M73+L73</f>
        <v>8007184</v>
      </c>
      <c r="T73" s="299">
        <f t="shared" si="2"/>
        <v>9.569006135145282</v>
      </c>
      <c r="U73" s="74">
        <f t="shared" si="3"/>
        <v>0</v>
      </c>
      <c r="V73" s="74"/>
    </row>
    <row r="74" spans="1:22" ht="18.75" customHeight="1" thickBot="1">
      <c r="A74" s="59">
        <v>9.3</v>
      </c>
      <c r="B74" s="121" t="s">
        <v>150</v>
      </c>
      <c r="C74" s="113">
        <f t="shared" si="10"/>
        <v>4249742</v>
      </c>
      <c r="D74" s="114">
        <f>3218525+10270</f>
        <v>3228795</v>
      </c>
      <c r="E74" s="114">
        <v>1020947</v>
      </c>
      <c r="F74" s="115">
        <v>0</v>
      </c>
      <c r="G74" s="115">
        <v>0</v>
      </c>
      <c r="H74" s="113">
        <f t="shared" si="11"/>
        <v>4249742</v>
      </c>
      <c r="I74" s="113">
        <f t="shared" si="12"/>
        <v>4023475</v>
      </c>
      <c r="J74" s="114">
        <v>468251</v>
      </c>
      <c r="K74" s="114">
        <f>1294+5000</f>
        <v>6294</v>
      </c>
      <c r="L74" s="114">
        <v>0</v>
      </c>
      <c r="M74" s="114">
        <v>3048327</v>
      </c>
      <c r="N74" s="114">
        <v>500603</v>
      </c>
      <c r="O74" s="114">
        <v>0</v>
      </c>
      <c r="P74" s="114">
        <v>0</v>
      </c>
      <c r="Q74" s="116">
        <v>0</v>
      </c>
      <c r="R74" s="139">
        <v>226267</v>
      </c>
      <c r="S74" s="71">
        <f>R74+Q74+P74+O74+N74+M74+L74</f>
        <v>3775197</v>
      </c>
      <c r="T74" s="301">
        <f t="shared" si="2"/>
        <v>11.794406576404723</v>
      </c>
      <c r="U74" s="74">
        <f t="shared" si="3"/>
        <v>0</v>
      </c>
      <c r="V74" s="74"/>
    </row>
    <row r="75" spans="1:22" ht="19.5" customHeight="1" thickTop="1">
      <c r="A75" s="45" t="s">
        <v>59</v>
      </c>
      <c r="B75" s="50" t="s">
        <v>133</v>
      </c>
      <c r="C75" s="60">
        <f>SUM(C76:C77)</f>
        <v>2352363</v>
      </c>
      <c r="D75" s="60">
        <f aca="true" t="shared" si="22" ref="D75:R75">SUM(D76:D77)</f>
        <v>1997404</v>
      </c>
      <c r="E75" s="60">
        <f t="shared" si="22"/>
        <v>354959</v>
      </c>
      <c r="F75" s="60">
        <f t="shared" si="22"/>
        <v>0</v>
      </c>
      <c r="G75" s="60">
        <f t="shared" si="22"/>
        <v>0</v>
      </c>
      <c r="H75" s="60">
        <f t="shared" si="22"/>
        <v>2352363</v>
      </c>
      <c r="I75" s="60">
        <f t="shared" si="22"/>
        <v>1769528</v>
      </c>
      <c r="J75" s="60">
        <f t="shared" si="22"/>
        <v>127075</v>
      </c>
      <c r="K75" s="60">
        <f t="shared" si="22"/>
        <v>52946</v>
      </c>
      <c r="L75" s="60">
        <f t="shared" si="22"/>
        <v>0</v>
      </c>
      <c r="M75" s="60">
        <f t="shared" si="22"/>
        <v>1561528</v>
      </c>
      <c r="N75" s="60">
        <f t="shared" si="22"/>
        <v>27979</v>
      </c>
      <c r="O75" s="60">
        <f t="shared" si="22"/>
        <v>0</v>
      </c>
      <c r="P75" s="60">
        <f t="shared" si="22"/>
        <v>0</v>
      </c>
      <c r="Q75" s="60">
        <f t="shared" si="22"/>
        <v>0</v>
      </c>
      <c r="R75" s="60">
        <f t="shared" si="22"/>
        <v>582835</v>
      </c>
      <c r="S75" s="61">
        <f t="shared" si="13"/>
        <v>2172342</v>
      </c>
      <c r="T75" s="300">
        <f t="shared" si="2"/>
        <v>10.173390870333785</v>
      </c>
      <c r="U75" s="74">
        <f t="shared" si="3"/>
        <v>0</v>
      </c>
      <c r="V75" s="74"/>
    </row>
    <row r="76" spans="1:22" ht="18.75" customHeight="1">
      <c r="A76" s="156">
        <v>10.1</v>
      </c>
      <c r="B76" s="137" t="s">
        <v>151</v>
      </c>
      <c r="C76" s="62">
        <f t="shared" si="10"/>
        <v>250960</v>
      </c>
      <c r="D76" s="109">
        <v>210560</v>
      </c>
      <c r="E76" s="109">
        <v>40400</v>
      </c>
      <c r="F76" s="110">
        <v>0</v>
      </c>
      <c r="G76" s="110">
        <v>0</v>
      </c>
      <c r="H76" s="62">
        <f t="shared" si="11"/>
        <v>250960</v>
      </c>
      <c r="I76" s="62">
        <f t="shared" si="12"/>
        <v>132188</v>
      </c>
      <c r="J76" s="109">
        <v>51233</v>
      </c>
      <c r="K76" s="109">
        <v>0</v>
      </c>
      <c r="L76" s="109">
        <v>0</v>
      </c>
      <c r="M76" s="109">
        <v>80955</v>
      </c>
      <c r="N76" s="109">
        <v>0</v>
      </c>
      <c r="O76" s="109">
        <v>0</v>
      </c>
      <c r="P76" s="109">
        <v>0</v>
      </c>
      <c r="Q76" s="111">
        <v>0</v>
      </c>
      <c r="R76" s="126">
        <v>118772</v>
      </c>
      <c r="S76" s="151">
        <f t="shared" si="13"/>
        <v>199727</v>
      </c>
      <c r="T76" s="299">
        <f t="shared" si="2"/>
        <v>38.75767845795382</v>
      </c>
      <c r="U76" s="74">
        <f t="shared" si="3"/>
        <v>0</v>
      </c>
      <c r="V76" s="74"/>
    </row>
    <row r="77" spans="1:22" ht="18.75" customHeight="1" thickBot="1">
      <c r="A77" s="157">
        <v>10.2</v>
      </c>
      <c r="B77" s="138" t="s">
        <v>152</v>
      </c>
      <c r="C77" s="113">
        <f t="shared" si="10"/>
        <v>2101403</v>
      </c>
      <c r="D77" s="114">
        <v>1786844</v>
      </c>
      <c r="E77" s="114">
        <v>314559</v>
      </c>
      <c r="F77" s="115">
        <v>0</v>
      </c>
      <c r="G77" s="115">
        <v>0</v>
      </c>
      <c r="H77" s="113">
        <f t="shared" si="11"/>
        <v>2101403</v>
      </c>
      <c r="I77" s="113">
        <f t="shared" si="12"/>
        <v>1637340</v>
      </c>
      <c r="J77" s="114">
        <v>75842</v>
      </c>
      <c r="K77" s="114">
        <v>52946</v>
      </c>
      <c r="L77" s="114">
        <v>0</v>
      </c>
      <c r="M77" s="114">
        <v>1480573</v>
      </c>
      <c r="N77" s="114">
        <v>27979</v>
      </c>
      <c r="O77" s="114">
        <v>0</v>
      </c>
      <c r="P77" s="114">
        <v>0</v>
      </c>
      <c r="Q77" s="116">
        <v>0</v>
      </c>
      <c r="R77" s="127">
        <v>464063</v>
      </c>
      <c r="S77" s="154">
        <f t="shared" si="13"/>
        <v>1972615</v>
      </c>
      <c r="T77" s="301">
        <f>(J77+K77+L77)/I77*100</f>
        <v>7.865684585974813</v>
      </c>
      <c r="U77" s="74">
        <f>R77+I77+F77-C77</f>
        <v>0</v>
      </c>
      <c r="V77" s="74"/>
    </row>
    <row r="78" spans="1:21" s="27" customFormat="1" ht="16.5" customHeight="1" thickTop="1">
      <c r="A78" s="258" t="s">
        <v>175</v>
      </c>
      <c r="B78" s="258"/>
      <c r="C78" s="258"/>
      <c r="D78" s="258"/>
      <c r="E78" s="258"/>
      <c r="F78" s="258"/>
      <c r="G78" s="258"/>
      <c r="H78" s="39"/>
      <c r="I78" s="39"/>
      <c r="J78" s="39"/>
      <c r="K78" s="39"/>
      <c r="L78" s="261" t="s">
        <v>175</v>
      </c>
      <c r="M78" s="261"/>
      <c r="N78" s="261"/>
      <c r="O78" s="261"/>
      <c r="P78" s="261"/>
      <c r="Q78" s="261"/>
      <c r="R78" s="261"/>
      <c r="S78" s="261"/>
      <c r="T78" s="261"/>
      <c r="U78" s="29"/>
    </row>
    <row r="79" spans="1:21" s="35" customFormat="1" ht="19.5" customHeight="1">
      <c r="A79" s="214" t="s">
        <v>3</v>
      </c>
      <c r="B79" s="214"/>
      <c r="C79" s="214"/>
      <c r="D79" s="214"/>
      <c r="E79" s="214"/>
      <c r="F79" s="214"/>
      <c r="G79" s="214"/>
      <c r="H79" s="78"/>
      <c r="I79" s="78"/>
      <c r="J79" s="78"/>
      <c r="K79" s="78"/>
      <c r="L79" s="262" t="s">
        <v>164</v>
      </c>
      <c r="M79" s="262"/>
      <c r="N79" s="262"/>
      <c r="O79" s="262"/>
      <c r="P79" s="262"/>
      <c r="Q79" s="262"/>
      <c r="R79" s="262"/>
      <c r="S79" s="262"/>
      <c r="T79" s="262"/>
      <c r="U79" s="32"/>
    </row>
    <row r="80" spans="1:20" ht="18.75">
      <c r="A80" s="79"/>
      <c r="B80" s="257"/>
      <c r="C80" s="257"/>
      <c r="D80" s="80"/>
      <c r="E80" s="81"/>
      <c r="F80" s="81"/>
      <c r="G80" s="81"/>
      <c r="H80" s="81"/>
      <c r="I80" s="81"/>
      <c r="J80" s="81"/>
      <c r="K80" s="81"/>
      <c r="L80" s="263" t="s">
        <v>163</v>
      </c>
      <c r="M80" s="263"/>
      <c r="N80" s="263"/>
      <c r="O80" s="263"/>
      <c r="P80" s="263"/>
      <c r="Q80" s="263"/>
      <c r="R80" s="263"/>
      <c r="S80" s="263"/>
      <c r="T80" s="263"/>
    </row>
    <row r="81" spans="1:20" ht="18.75">
      <c r="A81" s="79"/>
      <c r="B81" s="82"/>
      <c r="C81" s="83"/>
      <c r="D81" s="84"/>
      <c r="E81" s="81"/>
      <c r="F81" s="81"/>
      <c r="G81" s="81"/>
      <c r="H81" s="81"/>
      <c r="I81" s="81"/>
      <c r="J81" s="81"/>
      <c r="K81" s="81"/>
      <c r="L81" s="81"/>
      <c r="M81" s="77"/>
      <c r="N81" s="77"/>
      <c r="O81" s="77"/>
      <c r="P81" s="77"/>
      <c r="Q81" s="77"/>
      <c r="R81" s="85"/>
      <c r="S81" s="85"/>
      <c r="T81" s="85"/>
    </row>
    <row r="82" spans="1:20" ht="18.75">
      <c r="A82" s="79"/>
      <c r="B82" s="82"/>
      <c r="C82" s="83"/>
      <c r="D82" s="84"/>
      <c r="E82" s="81"/>
      <c r="F82" s="81"/>
      <c r="G82" s="81"/>
      <c r="H82" s="81"/>
      <c r="I82" s="81"/>
      <c r="J82" s="81"/>
      <c r="K82" s="81"/>
      <c r="L82" s="81"/>
      <c r="M82" s="77"/>
      <c r="N82" s="77"/>
      <c r="O82" s="265" t="s">
        <v>176</v>
      </c>
      <c r="P82" s="265"/>
      <c r="Q82" s="265"/>
      <c r="R82" s="85"/>
      <c r="S82" s="85"/>
      <c r="T82" s="85"/>
    </row>
    <row r="83" spans="1:20" ht="15.75" customHeight="1">
      <c r="A83" s="79"/>
      <c r="B83" s="82"/>
      <c r="C83" s="83"/>
      <c r="D83" s="84"/>
      <c r="E83" s="81"/>
      <c r="F83" s="81"/>
      <c r="G83" s="81"/>
      <c r="H83" s="81"/>
      <c r="I83" s="81"/>
      <c r="J83" s="81"/>
      <c r="K83" s="81"/>
      <c r="L83" s="81"/>
      <c r="M83" s="77"/>
      <c r="N83" s="77"/>
      <c r="O83" s="77"/>
      <c r="P83" s="77"/>
      <c r="Q83" s="77"/>
      <c r="R83" s="85"/>
      <c r="S83" s="85"/>
      <c r="T83" s="85"/>
    </row>
    <row r="84" spans="1:20" ht="18.75">
      <c r="A84" s="86"/>
      <c r="B84" s="82"/>
      <c r="C84" s="86"/>
      <c r="D84" s="86"/>
      <c r="E84" s="81"/>
      <c r="F84" s="81"/>
      <c r="G84" s="81"/>
      <c r="H84" s="81"/>
      <c r="I84" s="81"/>
      <c r="J84" s="81"/>
      <c r="K84" s="81"/>
      <c r="L84" s="81"/>
      <c r="M84" s="86"/>
      <c r="N84" s="86"/>
      <c r="O84" s="86"/>
      <c r="P84" s="86"/>
      <c r="Q84" s="86"/>
      <c r="R84" s="85"/>
      <c r="S84" s="85"/>
      <c r="T84" s="85"/>
    </row>
    <row r="85" spans="1:20" ht="20.25" customHeight="1">
      <c r="A85" s="263" t="s">
        <v>161</v>
      </c>
      <c r="B85" s="263"/>
      <c r="C85" s="263"/>
      <c r="D85" s="263"/>
      <c r="E85" s="263"/>
      <c r="F85" s="263"/>
      <c r="G85" s="263"/>
      <c r="H85" s="81"/>
      <c r="I85" s="81"/>
      <c r="J85" s="81"/>
      <c r="K85" s="81"/>
      <c r="L85" s="263" t="s">
        <v>172</v>
      </c>
      <c r="M85" s="263"/>
      <c r="N85" s="263"/>
      <c r="O85" s="263"/>
      <c r="P85" s="263"/>
      <c r="Q85" s="263"/>
      <c r="R85" s="263"/>
      <c r="S85" s="263"/>
      <c r="T85" s="263"/>
    </row>
    <row r="86" spans="2:17" ht="15.75">
      <c r="B86" s="256"/>
      <c r="C86" s="256"/>
      <c r="D86" s="256"/>
      <c r="E86" s="256"/>
      <c r="F86" s="256"/>
      <c r="G86" s="256"/>
      <c r="H86" s="256"/>
      <c r="I86" s="256"/>
      <c r="J86" s="256"/>
      <c r="K86" s="256"/>
      <c r="L86" s="256"/>
      <c r="M86" s="256"/>
      <c r="N86" s="256"/>
      <c r="O86" s="256"/>
      <c r="P86" s="31"/>
      <c r="Q86" s="31"/>
    </row>
    <row r="87" spans="2:17" ht="15.75">
      <c r="B87" s="256"/>
      <c r="C87" s="256"/>
      <c r="D87" s="256"/>
      <c r="E87" s="256"/>
      <c r="F87" s="256"/>
      <c r="G87" s="256"/>
      <c r="H87" s="256"/>
      <c r="I87" s="256"/>
      <c r="J87" s="256"/>
      <c r="K87" s="256"/>
      <c r="L87" s="256"/>
      <c r="M87" s="256"/>
      <c r="N87" s="256"/>
      <c r="O87" s="256"/>
      <c r="P87" s="31"/>
      <c r="Q87" s="31"/>
    </row>
    <row r="88" spans="2:17" ht="15.75">
      <c r="B88" s="256"/>
      <c r="C88" s="256"/>
      <c r="D88" s="256"/>
      <c r="E88" s="256"/>
      <c r="F88" s="256"/>
      <c r="G88" s="256"/>
      <c r="H88" s="256"/>
      <c r="I88" s="256"/>
      <c r="J88" s="256"/>
      <c r="K88" s="256"/>
      <c r="L88" s="256"/>
      <c r="M88" s="256"/>
      <c r="N88" s="256"/>
      <c r="O88" s="256"/>
      <c r="P88" s="31"/>
      <c r="Q88" s="31"/>
    </row>
    <row r="89" spans="1:16" ht="15.75">
      <c r="A89" s="38"/>
      <c r="B89" s="264"/>
      <c r="C89" s="264"/>
      <c r="D89" s="264"/>
      <c r="E89" s="264"/>
      <c r="F89" s="264"/>
      <c r="G89" s="264"/>
      <c r="H89" s="264"/>
      <c r="I89" s="264"/>
      <c r="J89" s="264"/>
      <c r="K89" s="264"/>
      <c r="L89" s="264"/>
      <c r="M89" s="264"/>
      <c r="N89" s="264"/>
      <c r="O89" s="264"/>
      <c r="P89" s="38"/>
    </row>
    <row r="90" spans="1:19" ht="16.5">
      <c r="A90" s="255"/>
      <c r="B90" s="255"/>
      <c r="C90" s="255"/>
      <c r="D90" s="255"/>
      <c r="E90" s="255"/>
      <c r="F90" s="255"/>
      <c r="G90" s="255"/>
      <c r="H90" s="51"/>
      <c r="I90" s="51"/>
      <c r="J90" s="51"/>
      <c r="K90" s="51"/>
      <c r="L90" s="255"/>
      <c r="M90" s="255"/>
      <c r="N90" s="255"/>
      <c r="O90" s="255"/>
      <c r="P90" s="255"/>
      <c r="Q90" s="255"/>
      <c r="R90" s="255"/>
      <c r="S90" s="255"/>
    </row>
    <row r="91" spans="1:16" ht="15.75">
      <c r="A91" s="38"/>
      <c r="B91" s="38"/>
      <c r="C91" s="38"/>
      <c r="D91" s="38"/>
      <c r="E91" s="38"/>
      <c r="F91" s="38"/>
      <c r="G91" s="38"/>
      <c r="H91" s="38"/>
      <c r="I91" s="38"/>
      <c r="J91" s="38"/>
      <c r="K91" s="38"/>
      <c r="L91" s="38"/>
      <c r="M91" s="38"/>
      <c r="N91" s="38"/>
      <c r="O91" s="38"/>
      <c r="P91" s="38"/>
    </row>
  </sheetData>
  <sheetProtection/>
  <mergeCells count="52">
    <mergeCell ref="A90:G90"/>
    <mergeCell ref="L90:S90"/>
    <mergeCell ref="L78:T78"/>
    <mergeCell ref="L79:T79"/>
    <mergeCell ref="L80:T80"/>
    <mergeCell ref="L85:T85"/>
    <mergeCell ref="A85:G85"/>
    <mergeCell ref="B86:O86"/>
    <mergeCell ref="B89:O89"/>
    <mergeCell ref="O82:Q82"/>
    <mergeCell ref="E1:O1"/>
    <mergeCell ref="E2:O2"/>
    <mergeCell ref="B88:O88"/>
    <mergeCell ref="A3:D3"/>
    <mergeCell ref="C7:C10"/>
    <mergeCell ref="H7:H10"/>
    <mergeCell ref="B80:C80"/>
    <mergeCell ref="A78:G78"/>
    <mergeCell ref="A12:B12"/>
    <mergeCell ref="B87:O87"/>
    <mergeCell ref="T6:T10"/>
    <mergeCell ref="J8:Q8"/>
    <mergeCell ref="N9:N10"/>
    <mergeCell ref="R7:R10"/>
    <mergeCell ref="O9:O10"/>
    <mergeCell ref="I7:Q7"/>
    <mergeCell ref="I8:I10"/>
    <mergeCell ref="S6:S10"/>
    <mergeCell ref="P9:P10"/>
    <mergeCell ref="Q4:T4"/>
    <mergeCell ref="Q5:T5"/>
    <mergeCell ref="Q1:T1"/>
    <mergeCell ref="Q3:T3"/>
    <mergeCell ref="Q2:T2"/>
    <mergeCell ref="F6:F10"/>
    <mergeCell ref="G6:G10"/>
    <mergeCell ref="Q9:Q10"/>
    <mergeCell ref="K9:K10"/>
    <mergeCell ref="L9:L10"/>
    <mergeCell ref="M9:M10"/>
    <mergeCell ref="H6:R6"/>
    <mergeCell ref="J9:J10"/>
    <mergeCell ref="A11:B11"/>
    <mergeCell ref="A79:G79"/>
    <mergeCell ref="A2:D2"/>
    <mergeCell ref="A6:B10"/>
    <mergeCell ref="D9:D10"/>
    <mergeCell ref="D7:E8"/>
    <mergeCell ref="E9:E10"/>
    <mergeCell ref="E3:O3"/>
    <mergeCell ref="E4:O4"/>
    <mergeCell ref="C6:E6"/>
  </mergeCells>
  <printOptions/>
  <pageMargins left="0.2" right="0" top="0.2" bottom="0" header="0.2" footer="0.2"/>
  <pageSetup horizontalDpi="600" verticalDpi="6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indexed="19"/>
  </sheetPr>
  <dimension ref="A1:Z91"/>
  <sheetViews>
    <sheetView zoomScalePageLayoutView="0" workbookViewId="0" topLeftCell="A8">
      <selection activeCell="S12" sqref="S12"/>
    </sheetView>
  </sheetViews>
  <sheetFormatPr defaultColWidth="9.00390625" defaultRowHeight="15.75"/>
  <cols>
    <col min="1" max="1" width="3.25390625" style="28" customWidth="1"/>
    <col min="2" max="2" width="17.125" style="28" customWidth="1"/>
    <col min="3" max="3" width="8.50390625" style="28" customWidth="1"/>
    <col min="4" max="5" width="7.375" style="28" customWidth="1"/>
    <col min="6" max="6" width="6.50390625" style="28" customWidth="1"/>
    <col min="7" max="7" width="6.125" style="28" customWidth="1"/>
    <col min="8" max="8" width="8.2539062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7.875" style="28" customWidth="1"/>
    <col min="19" max="19" width="6.00390625" style="28" customWidth="1"/>
    <col min="20" max="20" width="5.375" style="28" customWidth="1"/>
    <col min="21" max="21" width="7.00390625" style="28" customWidth="1"/>
    <col min="22" max="16384" width="9.00390625" style="28" customWidth="1"/>
  </cols>
  <sheetData>
    <row r="1" spans="1:20" ht="20.25" customHeight="1">
      <c r="A1" s="31" t="s">
        <v>15</v>
      </c>
      <c r="B1" s="31"/>
      <c r="C1" s="31"/>
      <c r="E1" s="228" t="s">
        <v>46</v>
      </c>
      <c r="F1" s="228"/>
      <c r="G1" s="228"/>
      <c r="H1" s="228"/>
      <c r="I1" s="228"/>
      <c r="J1" s="228"/>
      <c r="K1" s="228"/>
      <c r="L1" s="228"/>
      <c r="M1" s="228"/>
      <c r="N1" s="228"/>
      <c r="O1" s="293" t="s">
        <v>166</v>
      </c>
      <c r="P1" s="294"/>
      <c r="Q1" s="294"/>
      <c r="R1" s="294"/>
      <c r="S1" s="33"/>
      <c r="T1" s="33"/>
    </row>
    <row r="2" spans="1:20" ht="17.25" customHeight="1">
      <c r="A2" s="215" t="s">
        <v>85</v>
      </c>
      <c r="B2" s="215"/>
      <c r="C2" s="215"/>
      <c r="D2" s="215"/>
      <c r="E2" s="255" t="s">
        <v>20</v>
      </c>
      <c r="F2" s="255"/>
      <c r="G2" s="255"/>
      <c r="H2" s="255"/>
      <c r="I2" s="255"/>
      <c r="J2" s="255"/>
      <c r="K2" s="255"/>
      <c r="L2" s="255"/>
      <c r="M2" s="255"/>
      <c r="N2" s="255"/>
      <c r="O2" s="295" t="s">
        <v>158</v>
      </c>
      <c r="P2" s="295"/>
      <c r="Q2" s="295"/>
      <c r="R2" s="295"/>
      <c r="S2" s="295"/>
      <c r="T2" s="36"/>
    </row>
    <row r="3" spans="1:20" ht="14.25" customHeight="1">
      <c r="A3" s="215" t="s">
        <v>86</v>
      </c>
      <c r="B3" s="215"/>
      <c r="C3" s="215"/>
      <c r="D3" s="215"/>
      <c r="E3" s="228" t="s">
        <v>173</v>
      </c>
      <c r="F3" s="228"/>
      <c r="G3" s="228"/>
      <c r="H3" s="228"/>
      <c r="I3" s="228"/>
      <c r="J3" s="228"/>
      <c r="K3" s="228"/>
      <c r="L3" s="228"/>
      <c r="M3" s="228"/>
      <c r="N3" s="228"/>
      <c r="O3" s="293" t="s">
        <v>165</v>
      </c>
      <c r="P3" s="294"/>
      <c r="Q3" s="294"/>
      <c r="R3" s="294"/>
      <c r="S3" s="33"/>
      <c r="T3" s="33"/>
    </row>
    <row r="4" spans="1:20" ht="14.25" customHeight="1">
      <c r="A4" s="54" t="s">
        <v>160</v>
      </c>
      <c r="B4" s="31"/>
      <c r="C4" s="31"/>
      <c r="D4" s="31"/>
      <c r="E4" s="229" t="s">
        <v>174</v>
      </c>
      <c r="F4" s="229"/>
      <c r="G4" s="229"/>
      <c r="H4" s="229"/>
      <c r="I4" s="229"/>
      <c r="J4" s="229"/>
      <c r="K4" s="229"/>
      <c r="L4" s="229"/>
      <c r="M4" s="229"/>
      <c r="N4" s="229"/>
      <c r="O4" s="295" t="s">
        <v>159</v>
      </c>
      <c r="P4" s="295"/>
      <c r="Q4" s="295"/>
      <c r="R4" s="295"/>
      <c r="S4" s="295"/>
      <c r="T4" s="36"/>
    </row>
    <row r="5" spans="2:19" ht="12.75" customHeight="1">
      <c r="B5" s="41"/>
      <c r="C5" s="41"/>
      <c r="O5" s="278" t="s">
        <v>153</v>
      </c>
      <c r="P5" s="278"/>
      <c r="Q5" s="278"/>
      <c r="R5" s="278"/>
      <c r="S5" s="53"/>
    </row>
    <row r="6" spans="1:19" ht="26.25" customHeight="1">
      <c r="A6" s="270" t="s">
        <v>38</v>
      </c>
      <c r="B6" s="271"/>
      <c r="C6" s="286" t="s">
        <v>74</v>
      </c>
      <c r="D6" s="291"/>
      <c r="E6" s="292"/>
      <c r="F6" s="289" t="s">
        <v>60</v>
      </c>
      <c r="G6" s="277" t="s">
        <v>75</v>
      </c>
      <c r="H6" s="240" t="s">
        <v>61</v>
      </c>
      <c r="I6" s="241"/>
      <c r="J6" s="241"/>
      <c r="K6" s="241"/>
      <c r="L6" s="241"/>
      <c r="M6" s="241"/>
      <c r="N6" s="241"/>
      <c r="O6" s="241"/>
      <c r="P6" s="241"/>
      <c r="Q6" s="242"/>
      <c r="R6" s="266" t="s">
        <v>88</v>
      </c>
      <c r="S6" s="266" t="s">
        <v>76</v>
      </c>
    </row>
    <row r="7" spans="1:26" s="37" customFormat="1" ht="16.5" customHeight="1">
      <c r="A7" s="272"/>
      <c r="B7" s="273"/>
      <c r="C7" s="266" t="s">
        <v>23</v>
      </c>
      <c r="D7" s="279" t="s">
        <v>5</v>
      </c>
      <c r="E7" s="280"/>
      <c r="F7" s="290"/>
      <c r="G7" s="267"/>
      <c r="H7" s="277" t="s">
        <v>18</v>
      </c>
      <c r="I7" s="279" t="s">
        <v>62</v>
      </c>
      <c r="J7" s="283"/>
      <c r="K7" s="283"/>
      <c r="L7" s="283"/>
      <c r="M7" s="283"/>
      <c r="N7" s="283"/>
      <c r="O7" s="283"/>
      <c r="P7" s="284"/>
      <c r="Q7" s="280" t="s">
        <v>77</v>
      </c>
      <c r="R7" s="267"/>
      <c r="S7" s="267"/>
      <c r="T7" s="33"/>
      <c r="U7" s="33"/>
      <c r="V7" s="33"/>
      <c r="W7" s="33"/>
      <c r="X7" s="33"/>
      <c r="Y7" s="33"/>
      <c r="Z7" s="33"/>
    </row>
    <row r="8" spans="1:19" ht="15.75" customHeight="1">
      <c r="A8" s="272"/>
      <c r="B8" s="273"/>
      <c r="C8" s="267"/>
      <c r="D8" s="281"/>
      <c r="E8" s="282"/>
      <c r="F8" s="290"/>
      <c r="G8" s="267"/>
      <c r="H8" s="267"/>
      <c r="I8" s="277" t="s">
        <v>18</v>
      </c>
      <c r="J8" s="286" t="s">
        <v>5</v>
      </c>
      <c r="K8" s="287"/>
      <c r="L8" s="287"/>
      <c r="M8" s="287"/>
      <c r="N8" s="287"/>
      <c r="O8" s="287"/>
      <c r="P8" s="276"/>
      <c r="Q8" s="285"/>
      <c r="R8" s="267"/>
      <c r="S8" s="267"/>
    </row>
    <row r="9" spans="1:19" ht="15.75" customHeight="1">
      <c r="A9" s="272"/>
      <c r="B9" s="273"/>
      <c r="C9" s="267"/>
      <c r="D9" s="266" t="s">
        <v>78</v>
      </c>
      <c r="E9" s="266" t="s">
        <v>79</v>
      </c>
      <c r="F9" s="290"/>
      <c r="G9" s="267"/>
      <c r="H9" s="267"/>
      <c r="I9" s="267"/>
      <c r="J9" s="276" t="s">
        <v>80</v>
      </c>
      <c r="K9" s="288" t="s">
        <v>81</v>
      </c>
      <c r="L9" s="269" t="s">
        <v>64</v>
      </c>
      <c r="M9" s="277" t="s">
        <v>82</v>
      </c>
      <c r="N9" s="277" t="s">
        <v>67</v>
      </c>
      <c r="O9" s="277" t="s">
        <v>89</v>
      </c>
      <c r="P9" s="277" t="s">
        <v>87</v>
      </c>
      <c r="Q9" s="285"/>
      <c r="R9" s="267"/>
      <c r="S9" s="267"/>
    </row>
    <row r="10" spans="1:23" ht="66" customHeight="1">
      <c r="A10" s="274"/>
      <c r="B10" s="275"/>
      <c r="C10" s="268"/>
      <c r="D10" s="268"/>
      <c r="E10" s="268"/>
      <c r="F10" s="281"/>
      <c r="G10" s="268"/>
      <c r="H10" s="268"/>
      <c r="I10" s="268"/>
      <c r="J10" s="276"/>
      <c r="K10" s="288"/>
      <c r="L10" s="269"/>
      <c r="M10" s="268"/>
      <c r="N10" s="268" t="s">
        <v>67</v>
      </c>
      <c r="O10" s="268" t="s">
        <v>89</v>
      </c>
      <c r="P10" s="268" t="s">
        <v>87</v>
      </c>
      <c r="Q10" s="282"/>
      <c r="R10" s="268"/>
      <c r="S10" s="268"/>
      <c r="W10" s="75" t="s">
        <v>167</v>
      </c>
    </row>
    <row r="11" spans="1:19" ht="13.5" customHeight="1">
      <c r="A11" s="212" t="s">
        <v>4</v>
      </c>
      <c r="B11" s="213"/>
      <c r="C11" s="42">
        <v>1</v>
      </c>
      <c r="D11" s="42">
        <v>2</v>
      </c>
      <c r="E11" s="42">
        <v>3</v>
      </c>
      <c r="F11" s="42">
        <v>4</v>
      </c>
      <c r="G11" s="42">
        <v>5</v>
      </c>
      <c r="H11" s="42">
        <v>6</v>
      </c>
      <c r="I11" s="42">
        <v>7</v>
      </c>
      <c r="J11" s="42">
        <v>8</v>
      </c>
      <c r="K11" s="42">
        <v>9</v>
      </c>
      <c r="L11" s="42">
        <v>10</v>
      </c>
      <c r="M11" s="42">
        <v>11</v>
      </c>
      <c r="N11" s="42">
        <v>12</v>
      </c>
      <c r="O11" s="42">
        <v>13</v>
      </c>
      <c r="P11" s="42">
        <v>14</v>
      </c>
      <c r="Q11" s="42">
        <v>15</v>
      </c>
      <c r="R11" s="42">
        <v>16</v>
      </c>
      <c r="S11" s="42">
        <v>17</v>
      </c>
    </row>
    <row r="12" spans="1:21" ht="22.5" customHeight="1">
      <c r="A12" s="259" t="s">
        <v>17</v>
      </c>
      <c r="B12" s="260"/>
      <c r="C12" s="48">
        <f aca="true" t="shared" si="0" ref="C12:R12">C13+C24</f>
        <v>10297</v>
      </c>
      <c r="D12" s="48">
        <f t="shared" si="0"/>
        <v>5880</v>
      </c>
      <c r="E12" s="48">
        <f t="shared" si="0"/>
        <v>4417</v>
      </c>
      <c r="F12" s="48">
        <f t="shared" si="0"/>
        <v>78</v>
      </c>
      <c r="G12" s="48">
        <f t="shared" si="0"/>
        <v>3</v>
      </c>
      <c r="H12" s="48">
        <f t="shared" si="0"/>
        <v>10219</v>
      </c>
      <c r="I12" s="48">
        <f t="shared" si="0"/>
        <v>8701</v>
      </c>
      <c r="J12" s="48">
        <f t="shared" si="0"/>
        <v>3071</v>
      </c>
      <c r="K12" s="48">
        <f t="shared" si="0"/>
        <v>128</v>
      </c>
      <c r="L12" s="48">
        <f t="shared" si="0"/>
        <v>4936</v>
      </c>
      <c r="M12" s="48">
        <f t="shared" si="0"/>
        <v>164</v>
      </c>
      <c r="N12" s="48">
        <f t="shared" si="0"/>
        <v>27</v>
      </c>
      <c r="O12" s="48">
        <f t="shared" si="0"/>
        <v>0</v>
      </c>
      <c r="P12" s="48">
        <f t="shared" si="0"/>
        <v>375</v>
      </c>
      <c r="Q12" s="48">
        <f t="shared" si="0"/>
        <v>1518</v>
      </c>
      <c r="R12" s="48">
        <f t="shared" si="0"/>
        <v>7020</v>
      </c>
      <c r="S12" s="67">
        <f>(J12+K12)/I12*100</f>
        <v>36.76588897827836</v>
      </c>
      <c r="T12" s="74">
        <f>Q12+I12+F12-C12</f>
        <v>0</v>
      </c>
      <c r="U12" s="68"/>
    </row>
    <row r="13" spans="1:21" ht="18" customHeight="1">
      <c r="A13" s="43" t="s">
        <v>0</v>
      </c>
      <c r="B13" s="44" t="s">
        <v>154</v>
      </c>
      <c r="C13" s="48">
        <f>SUM(C14:C23)</f>
        <v>385</v>
      </c>
      <c r="D13" s="48">
        <f aca="true" t="shared" si="1" ref="D13:Q13">SUM(D14:D23)</f>
        <v>340</v>
      </c>
      <c r="E13" s="48">
        <f t="shared" si="1"/>
        <v>45</v>
      </c>
      <c r="F13" s="48">
        <f t="shared" si="1"/>
        <v>2</v>
      </c>
      <c r="G13" s="48">
        <f t="shared" si="1"/>
        <v>0</v>
      </c>
      <c r="H13" s="48">
        <f t="shared" si="1"/>
        <v>383</v>
      </c>
      <c r="I13" s="48">
        <f t="shared" si="1"/>
        <v>304</v>
      </c>
      <c r="J13" s="48">
        <f t="shared" si="1"/>
        <v>37</v>
      </c>
      <c r="K13" s="48">
        <f t="shared" si="1"/>
        <v>8</v>
      </c>
      <c r="L13" s="48">
        <f t="shared" si="1"/>
        <v>218</v>
      </c>
      <c r="M13" s="48">
        <f t="shared" si="1"/>
        <v>12</v>
      </c>
      <c r="N13" s="48">
        <f t="shared" si="1"/>
        <v>3</v>
      </c>
      <c r="O13" s="48">
        <f t="shared" si="1"/>
        <v>0</v>
      </c>
      <c r="P13" s="48">
        <f t="shared" si="1"/>
        <v>26</v>
      </c>
      <c r="Q13" s="48">
        <f t="shared" si="1"/>
        <v>79</v>
      </c>
      <c r="R13" s="48">
        <f>L13+M13+N13+O13+P13+Q13</f>
        <v>338</v>
      </c>
      <c r="S13" s="67">
        <f>(J13+K13)/I13*100</f>
        <v>14.802631578947366</v>
      </c>
      <c r="T13" s="74">
        <f aca="true" t="shared" si="2" ref="T13:T75">Q13+I13+F13-C13</f>
        <v>0</v>
      </c>
      <c r="U13" s="68"/>
    </row>
    <row r="14" spans="1:21" ht="18" customHeight="1">
      <c r="A14" s="34" t="s">
        <v>24</v>
      </c>
      <c r="B14" s="89" t="s">
        <v>171</v>
      </c>
      <c r="C14" s="48">
        <f>D14+E14</f>
        <v>3</v>
      </c>
      <c r="D14" s="90">
        <v>0</v>
      </c>
      <c r="E14" s="90">
        <v>3</v>
      </c>
      <c r="F14" s="91">
        <v>0</v>
      </c>
      <c r="G14" s="91">
        <v>0</v>
      </c>
      <c r="H14" s="48">
        <f>I14+Q14</f>
        <v>3</v>
      </c>
      <c r="I14" s="48">
        <f>J14+K14+L14+M14+N14+O14+P14</f>
        <v>3</v>
      </c>
      <c r="J14" s="90">
        <v>1</v>
      </c>
      <c r="K14" s="90">
        <v>0</v>
      </c>
      <c r="L14" s="90">
        <v>2</v>
      </c>
      <c r="M14" s="90">
        <v>0</v>
      </c>
      <c r="N14" s="90">
        <v>0</v>
      </c>
      <c r="O14" s="90">
        <v>0</v>
      </c>
      <c r="P14" s="92">
        <v>0</v>
      </c>
      <c r="Q14" s="105">
        <v>0</v>
      </c>
      <c r="R14" s="128">
        <f>L14+M14+N14+O14+P14+Q14</f>
        <v>2</v>
      </c>
      <c r="S14" s="65">
        <f>(J14+K14)/I14*100</f>
        <v>33.33333333333333</v>
      </c>
      <c r="T14" s="74">
        <f t="shared" si="2"/>
        <v>0</v>
      </c>
      <c r="U14" s="68"/>
    </row>
    <row r="15" spans="1:21" ht="18" customHeight="1">
      <c r="A15" s="34" t="s">
        <v>25</v>
      </c>
      <c r="B15" s="89" t="s">
        <v>92</v>
      </c>
      <c r="C15" s="48">
        <f>D15+E15</f>
        <v>60</v>
      </c>
      <c r="D15" s="90">
        <v>60</v>
      </c>
      <c r="E15" s="90">
        <v>0</v>
      </c>
      <c r="F15" s="91">
        <v>1</v>
      </c>
      <c r="G15" s="91">
        <v>0</v>
      </c>
      <c r="H15" s="48">
        <f>I15+Q15</f>
        <v>59</v>
      </c>
      <c r="I15" s="48">
        <f>J15+K15+L15+M15+N15+O15+P15</f>
        <v>51</v>
      </c>
      <c r="J15" s="90">
        <v>4</v>
      </c>
      <c r="K15" s="90">
        <v>6</v>
      </c>
      <c r="L15" s="90">
        <v>41</v>
      </c>
      <c r="M15" s="90">
        <v>0</v>
      </c>
      <c r="N15" s="90">
        <v>0</v>
      </c>
      <c r="O15" s="90">
        <v>0</v>
      </c>
      <c r="P15" s="92">
        <v>0</v>
      </c>
      <c r="Q15" s="105">
        <v>8</v>
      </c>
      <c r="R15" s="128">
        <f>L15+M15+N15+O15+P15+Q15</f>
        <v>49</v>
      </c>
      <c r="S15" s="65">
        <f>(J15+K15)/I15*100</f>
        <v>19.607843137254903</v>
      </c>
      <c r="T15" s="74">
        <f t="shared" si="2"/>
        <v>0</v>
      </c>
      <c r="U15" s="68"/>
    </row>
    <row r="16" spans="1:21" ht="17.25" customHeight="1">
      <c r="A16" s="34" t="s">
        <v>28</v>
      </c>
      <c r="B16" s="89" t="s">
        <v>93</v>
      </c>
      <c r="C16" s="48">
        <f aca="true" t="shared" si="3" ref="C16:C23">D16+E16</f>
        <v>40</v>
      </c>
      <c r="D16" s="90">
        <v>37</v>
      </c>
      <c r="E16" s="90">
        <v>3</v>
      </c>
      <c r="F16" s="91">
        <v>0</v>
      </c>
      <c r="G16" s="91">
        <v>0</v>
      </c>
      <c r="H16" s="48">
        <f aca="true" t="shared" si="4" ref="H16:H23">I16+Q16</f>
        <v>40</v>
      </c>
      <c r="I16" s="48">
        <f aca="true" t="shared" si="5" ref="I16:I23">J16+K16+L16+M16+N16+O16+P16</f>
        <v>28</v>
      </c>
      <c r="J16" s="90">
        <v>4</v>
      </c>
      <c r="K16" s="90">
        <v>0</v>
      </c>
      <c r="L16" s="90">
        <v>9</v>
      </c>
      <c r="M16" s="90">
        <v>4</v>
      </c>
      <c r="N16" s="90">
        <v>0</v>
      </c>
      <c r="O16" s="90">
        <v>0</v>
      </c>
      <c r="P16" s="92">
        <v>11</v>
      </c>
      <c r="Q16" s="105">
        <v>12</v>
      </c>
      <c r="R16" s="128">
        <f aca="true" t="shared" si="6" ref="R16:R23">L16+M16+N16+O16+P16+Q16</f>
        <v>36</v>
      </c>
      <c r="S16" s="65">
        <f aca="true" t="shared" si="7" ref="S16:S77">(J16+K16)/I16*100</f>
        <v>14.285714285714285</v>
      </c>
      <c r="T16" s="74">
        <f t="shared" si="2"/>
        <v>0</v>
      </c>
      <c r="U16" s="68"/>
    </row>
    <row r="17" spans="1:21" ht="18" customHeight="1">
      <c r="A17" s="34" t="s">
        <v>39</v>
      </c>
      <c r="B17" s="89" t="s">
        <v>94</v>
      </c>
      <c r="C17" s="48">
        <f t="shared" si="3"/>
        <v>58</v>
      </c>
      <c r="D17" s="90">
        <v>57</v>
      </c>
      <c r="E17" s="90">
        <v>1</v>
      </c>
      <c r="F17" s="91">
        <v>0</v>
      </c>
      <c r="G17" s="91">
        <v>0</v>
      </c>
      <c r="H17" s="48">
        <f t="shared" si="4"/>
        <v>58</v>
      </c>
      <c r="I17" s="48">
        <f t="shared" si="5"/>
        <v>53</v>
      </c>
      <c r="J17" s="90">
        <v>2</v>
      </c>
      <c r="K17" s="90">
        <v>0</v>
      </c>
      <c r="L17" s="90">
        <v>48</v>
      </c>
      <c r="M17" s="90">
        <v>3</v>
      </c>
      <c r="N17" s="90">
        <v>0</v>
      </c>
      <c r="O17" s="90">
        <v>0</v>
      </c>
      <c r="P17" s="92">
        <v>0</v>
      </c>
      <c r="Q17" s="105">
        <v>5</v>
      </c>
      <c r="R17" s="128">
        <f t="shared" si="6"/>
        <v>56</v>
      </c>
      <c r="S17" s="65">
        <f t="shared" si="7"/>
        <v>3.7735849056603774</v>
      </c>
      <c r="T17" s="74">
        <f t="shared" si="2"/>
        <v>0</v>
      </c>
      <c r="U17" s="68"/>
    </row>
    <row r="18" spans="1:21" ht="18.75" customHeight="1">
      <c r="A18" s="34" t="s">
        <v>40</v>
      </c>
      <c r="B18" s="89" t="s">
        <v>95</v>
      </c>
      <c r="C18" s="48">
        <f t="shared" si="3"/>
        <v>57</v>
      </c>
      <c r="D18" s="90">
        <v>49</v>
      </c>
      <c r="E18" s="90">
        <v>8</v>
      </c>
      <c r="F18" s="91">
        <v>0</v>
      </c>
      <c r="G18" s="91">
        <v>0</v>
      </c>
      <c r="H18" s="48">
        <f t="shared" si="4"/>
        <v>57</v>
      </c>
      <c r="I18" s="48">
        <f t="shared" si="5"/>
        <v>43</v>
      </c>
      <c r="J18" s="90">
        <v>5</v>
      </c>
      <c r="K18" s="90">
        <v>2</v>
      </c>
      <c r="L18" s="90">
        <v>31</v>
      </c>
      <c r="M18" s="90">
        <v>2</v>
      </c>
      <c r="N18" s="90">
        <v>3</v>
      </c>
      <c r="O18" s="90">
        <v>0</v>
      </c>
      <c r="P18" s="92">
        <v>0</v>
      </c>
      <c r="Q18" s="105">
        <v>14</v>
      </c>
      <c r="R18" s="128">
        <f t="shared" si="6"/>
        <v>50</v>
      </c>
      <c r="S18" s="65">
        <f t="shared" si="7"/>
        <v>16.27906976744186</v>
      </c>
      <c r="T18" s="74">
        <f t="shared" si="2"/>
        <v>0</v>
      </c>
      <c r="U18" s="68"/>
    </row>
    <row r="19" spans="1:21" ht="18" customHeight="1">
      <c r="A19" s="34" t="s">
        <v>41</v>
      </c>
      <c r="B19" s="132" t="s">
        <v>96</v>
      </c>
      <c r="C19" s="48">
        <f t="shared" si="3"/>
        <v>35</v>
      </c>
      <c r="D19" s="90">
        <v>35</v>
      </c>
      <c r="E19" s="90">
        <v>0</v>
      </c>
      <c r="F19" s="91">
        <v>0</v>
      </c>
      <c r="G19" s="91">
        <v>0</v>
      </c>
      <c r="H19" s="48">
        <f t="shared" si="4"/>
        <v>35</v>
      </c>
      <c r="I19" s="48">
        <f t="shared" si="5"/>
        <v>27</v>
      </c>
      <c r="J19" s="90">
        <v>1</v>
      </c>
      <c r="K19" s="90">
        <v>0</v>
      </c>
      <c r="L19" s="90">
        <v>25</v>
      </c>
      <c r="M19" s="90">
        <v>1</v>
      </c>
      <c r="N19" s="90">
        <v>0</v>
      </c>
      <c r="O19" s="90">
        <v>0</v>
      </c>
      <c r="P19" s="92">
        <v>0</v>
      </c>
      <c r="Q19" s="105">
        <v>8</v>
      </c>
      <c r="R19" s="128">
        <f t="shared" si="6"/>
        <v>34</v>
      </c>
      <c r="S19" s="65">
        <f t="shared" si="7"/>
        <v>3.7037037037037033</v>
      </c>
      <c r="T19" s="74">
        <f t="shared" si="2"/>
        <v>0</v>
      </c>
      <c r="U19" s="68"/>
    </row>
    <row r="20" spans="1:21" ht="18.75" customHeight="1">
      <c r="A20" s="34" t="s">
        <v>42</v>
      </c>
      <c r="B20" s="132" t="s">
        <v>97</v>
      </c>
      <c r="C20" s="48">
        <f t="shared" si="3"/>
        <v>13</v>
      </c>
      <c r="D20" s="90">
        <v>9</v>
      </c>
      <c r="E20" s="90">
        <v>4</v>
      </c>
      <c r="F20" s="91">
        <v>0</v>
      </c>
      <c r="G20" s="91">
        <v>0</v>
      </c>
      <c r="H20" s="48">
        <f t="shared" si="4"/>
        <v>13</v>
      </c>
      <c r="I20" s="48">
        <f t="shared" si="5"/>
        <v>13</v>
      </c>
      <c r="J20" s="90">
        <v>7</v>
      </c>
      <c r="K20" s="90">
        <v>0</v>
      </c>
      <c r="L20" s="90">
        <v>6</v>
      </c>
      <c r="M20" s="90">
        <v>0</v>
      </c>
      <c r="N20" s="90">
        <v>0</v>
      </c>
      <c r="O20" s="90">
        <v>0</v>
      </c>
      <c r="P20" s="92">
        <v>0</v>
      </c>
      <c r="Q20" s="105">
        <v>0</v>
      </c>
      <c r="R20" s="128">
        <f t="shared" si="6"/>
        <v>6</v>
      </c>
      <c r="S20" s="65">
        <f t="shared" si="7"/>
        <v>53.84615384615385</v>
      </c>
      <c r="T20" s="74">
        <f t="shared" si="2"/>
        <v>0</v>
      </c>
      <c r="U20" s="68"/>
    </row>
    <row r="21" spans="1:21" ht="19.5" customHeight="1">
      <c r="A21" s="34" t="s">
        <v>43</v>
      </c>
      <c r="B21" s="89" t="s">
        <v>98</v>
      </c>
      <c r="C21" s="48">
        <f t="shared" si="3"/>
        <v>59</v>
      </c>
      <c r="D21" s="90">
        <v>53</v>
      </c>
      <c r="E21" s="90">
        <v>6</v>
      </c>
      <c r="F21" s="91">
        <v>1</v>
      </c>
      <c r="G21" s="91">
        <v>0</v>
      </c>
      <c r="H21" s="48">
        <f t="shared" si="4"/>
        <v>58</v>
      </c>
      <c r="I21" s="48">
        <f t="shared" si="5"/>
        <v>47</v>
      </c>
      <c r="J21" s="90">
        <v>3</v>
      </c>
      <c r="K21" s="90">
        <v>0</v>
      </c>
      <c r="L21" s="90">
        <v>29</v>
      </c>
      <c r="M21" s="90">
        <v>0</v>
      </c>
      <c r="N21" s="90">
        <v>0</v>
      </c>
      <c r="O21" s="90">
        <v>0</v>
      </c>
      <c r="P21" s="92">
        <v>15</v>
      </c>
      <c r="Q21" s="105">
        <v>11</v>
      </c>
      <c r="R21" s="128">
        <f t="shared" si="6"/>
        <v>55</v>
      </c>
      <c r="S21" s="65">
        <f t="shared" si="7"/>
        <v>6.382978723404255</v>
      </c>
      <c r="T21" s="74">
        <f t="shared" si="2"/>
        <v>0</v>
      </c>
      <c r="U21" s="68"/>
    </row>
    <row r="22" spans="1:21" ht="18.75" customHeight="1">
      <c r="A22" s="34" t="s">
        <v>44</v>
      </c>
      <c r="B22" s="89" t="s">
        <v>100</v>
      </c>
      <c r="C22" s="48">
        <f t="shared" si="3"/>
        <v>42</v>
      </c>
      <c r="D22" s="90">
        <v>30</v>
      </c>
      <c r="E22" s="90">
        <v>12</v>
      </c>
      <c r="F22" s="91">
        <v>0</v>
      </c>
      <c r="G22" s="91">
        <v>0</v>
      </c>
      <c r="H22" s="48">
        <f t="shared" si="4"/>
        <v>42</v>
      </c>
      <c r="I22" s="48">
        <f t="shared" si="5"/>
        <v>26</v>
      </c>
      <c r="J22" s="90">
        <v>7</v>
      </c>
      <c r="K22" s="90">
        <v>0</v>
      </c>
      <c r="L22" s="90">
        <v>19</v>
      </c>
      <c r="M22" s="90">
        <v>0</v>
      </c>
      <c r="N22" s="90">
        <v>0</v>
      </c>
      <c r="O22" s="90">
        <v>0</v>
      </c>
      <c r="P22" s="92">
        <v>0</v>
      </c>
      <c r="Q22" s="105">
        <v>16</v>
      </c>
      <c r="R22" s="128">
        <f t="shared" si="6"/>
        <v>35</v>
      </c>
      <c r="S22" s="65">
        <f t="shared" si="7"/>
        <v>26.923076923076923</v>
      </c>
      <c r="T22" s="74">
        <f t="shared" si="2"/>
        <v>0</v>
      </c>
      <c r="U22" s="68"/>
    </row>
    <row r="23" spans="1:21" ht="19.5" customHeight="1" thickBot="1">
      <c r="A23" s="63" t="s">
        <v>59</v>
      </c>
      <c r="B23" s="106" t="s">
        <v>99</v>
      </c>
      <c r="C23" s="133">
        <f t="shared" si="3"/>
        <v>18</v>
      </c>
      <c r="D23" s="94">
        <v>10</v>
      </c>
      <c r="E23" s="94">
        <v>8</v>
      </c>
      <c r="F23" s="95">
        <v>0</v>
      </c>
      <c r="G23" s="134">
        <v>0</v>
      </c>
      <c r="H23" s="133">
        <f t="shared" si="4"/>
        <v>18</v>
      </c>
      <c r="I23" s="133">
        <f t="shared" si="5"/>
        <v>13</v>
      </c>
      <c r="J23" s="94">
        <v>3</v>
      </c>
      <c r="K23" s="94">
        <v>0</v>
      </c>
      <c r="L23" s="94">
        <v>8</v>
      </c>
      <c r="M23" s="94">
        <v>2</v>
      </c>
      <c r="N23" s="94">
        <v>0</v>
      </c>
      <c r="O23" s="94">
        <v>0</v>
      </c>
      <c r="P23" s="96">
        <v>0</v>
      </c>
      <c r="Q23" s="107">
        <v>5</v>
      </c>
      <c r="R23" s="135">
        <f t="shared" si="6"/>
        <v>15</v>
      </c>
      <c r="S23" s="66">
        <f t="shared" si="7"/>
        <v>23.076923076923077</v>
      </c>
      <c r="T23" s="74">
        <f t="shared" si="2"/>
        <v>0</v>
      </c>
      <c r="U23" s="68"/>
    </row>
    <row r="24" spans="1:21" ht="21" customHeight="1" thickTop="1">
      <c r="A24" s="45" t="s">
        <v>1</v>
      </c>
      <c r="B24" s="46" t="s">
        <v>10</v>
      </c>
      <c r="C24" s="55">
        <f aca="true" t="shared" si="8" ref="C24:Q24">C25+C36+C41+C47+C53+C57+C60+C66+C71+C75</f>
        <v>9912</v>
      </c>
      <c r="D24" s="55">
        <f t="shared" si="8"/>
        <v>5540</v>
      </c>
      <c r="E24" s="55">
        <f t="shared" si="8"/>
        <v>4372</v>
      </c>
      <c r="F24" s="55">
        <f t="shared" si="8"/>
        <v>76</v>
      </c>
      <c r="G24" s="55">
        <f t="shared" si="8"/>
        <v>3</v>
      </c>
      <c r="H24" s="55">
        <f t="shared" si="8"/>
        <v>9836</v>
      </c>
      <c r="I24" s="55">
        <f t="shared" si="8"/>
        <v>8397</v>
      </c>
      <c r="J24" s="55">
        <f t="shared" si="8"/>
        <v>3034</v>
      </c>
      <c r="K24" s="55">
        <f t="shared" si="8"/>
        <v>120</v>
      </c>
      <c r="L24" s="55">
        <f t="shared" si="8"/>
        <v>4718</v>
      </c>
      <c r="M24" s="55">
        <f t="shared" si="8"/>
        <v>152</v>
      </c>
      <c r="N24" s="55">
        <f t="shared" si="8"/>
        <v>24</v>
      </c>
      <c r="O24" s="55">
        <f t="shared" si="8"/>
        <v>0</v>
      </c>
      <c r="P24" s="55">
        <f t="shared" si="8"/>
        <v>349</v>
      </c>
      <c r="Q24" s="55">
        <f t="shared" si="8"/>
        <v>1439</v>
      </c>
      <c r="R24" s="56">
        <f>L24+M24+N24+O24+P24+Q24</f>
        <v>6682</v>
      </c>
      <c r="S24" s="64">
        <f t="shared" si="7"/>
        <v>37.5610337025128</v>
      </c>
      <c r="T24" s="74">
        <f t="shared" si="2"/>
        <v>0</v>
      </c>
      <c r="U24" s="68"/>
    </row>
    <row r="25" spans="1:21" ht="18.75" customHeight="1">
      <c r="A25" s="43" t="s">
        <v>24</v>
      </c>
      <c r="B25" s="44" t="s">
        <v>111</v>
      </c>
      <c r="C25" s="48">
        <f>SUM(C26:C35)</f>
        <v>1917</v>
      </c>
      <c r="D25" s="48">
        <f aca="true" t="shared" si="9" ref="D25:Q25">SUM(D26:D35)</f>
        <v>1356</v>
      </c>
      <c r="E25" s="48">
        <f t="shared" si="9"/>
        <v>561</v>
      </c>
      <c r="F25" s="48">
        <f t="shared" si="9"/>
        <v>14</v>
      </c>
      <c r="G25" s="48">
        <f t="shared" si="9"/>
        <v>1</v>
      </c>
      <c r="H25" s="48">
        <f t="shared" si="9"/>
        <v>1903</v>
      </c>
      <c r="I25" s="48">
        <f t="shared" si="9"/>
        <v>1555</v>
      </c>
      <c r="J25" s="48">
        <f t="shared" si="9"/>
        <v>382</v>
      </c>
      <c r="K25" s="48">
        <f t="shared" si="9"/>
        <v>33</v>
      </c>
      <c r="L25" s="48">
        <f t="shared" si="9"/>
        <v>1036</v>
      </c>
      <c r="M25" s="48">
        <f t="shared" si="9"/>
        <v>30</v>
      </c>
      <c r="N25" s="48">
        <f t="shared" si="9"/>
        <v>23</v>
      </c>
      <c r="O25" s="48">
        <f t="shared" si="9"/>
        <v>0</v>
      </c>
      <c r="P25" s="48">
        <f t="shared" si="9"/>
        <v>51</v>
      </c>
      <c r="Q25" s="48">
        <f t="shared" si="9"/>
        <v>348</v>
      </c>
      <c r="R25" s="56">
        <f>L25+M25+N25+O25+P25+Q25</f>
        <v>1488</v>
      </c>
      <c r="S25" s="67">
        <f t="shared" si="7"/>
        <v>26.688102893890676</v>
      </c>
      <c r="T25" s="74">
        <f t="shared" si="2"/>
        <v>0</v>
      </c>
      <c r="U25" s="68"/>
    </row>
    <row r="26" spans="1:21" ht="17.25" customHeight="1">
      <c r="A26" s="34" t="s">
        <v>26</v>
      </c>
      <c r="B26" s="136" t="s">
        <v>101</v>
      </c>
      <c r="C26" s="48">
        <f>D26+E26</f>
        <v>91</v>
      </c>
      <c r="D26" s="90">
        <v>65</v>
      </c>
      <c r="E26" s="97">
        <v>26</v>
      </c>
      <c r="F26" s="98">
        <v>0</v>
      </c>
      <c r="G26" s="98">
        <v>0</v>
      </c>
      <c r="H26" s="48">
        <f>I26+Q26</f>
        <v>91</v>
      </c>
      <c r="I26" s="48">
        <f>J26+K26+L26+M26+N26+O26+P26</f>
        <v>85</v>
      </c>
      <c r="J26" s="97">
        <v>21</v>
      </c>
      <c r="K26" s="97">
        <v>1</v>
      </c>
      <c r="L26" s="97">
        <v>43</v>
      </c>
      <c r="M26" s="97">
        <v>17</v>
      </c>
      <c r="N26" s="97">
        <v>3</v>
      </c>
      <c r="O26" s="97">
        <v>0</v>
      </c>
      <c r="P26" s="99">
        <v>0</v>
      </c>
      <c r="Q26" s="100">
        <v>6</v>
      </c>
      <c r="R26" s="57">
        <f aca="true" t="shared" si="10" ref="R26:R77">L26+M26+N26+O26+P26+Q26</f>
        <v>69</v>
      </c>
      <c r="S26" s="65">
        <f t="shared" si="7"/>
        <v>25.882352941176475</v>
      </c>
      <c r="T26" s="74">
        <f t="shared" si="2"/>
        <v>0</v>
      </c>
      <c r="U26" s="68"/>
    </row>
    <row r="27" spans="1:21" ht="17.25" customHeight="1">
      <c r="A27" s="34" t="s">
        <v>27</v>
      </c>
      <c r="B27" s="136" t="s">
        <v>102</v>
      </c>
      <c r="C27" s="48">
        <f aca="true" t="shared" si="11" ref="C27:C77">D27+E27</f>
        <v>230</v>
      </c>
      <c r="D27" s="90">
        <v>208</v>
      </c>
      <c r="E27" s="97">
        <v>22</v>
      </c>
      <c r="F27" s="98">
        <v>0</v>
      </c>
      <c r="G27" s="98">
        <v>0</v>
      </c>
      <c r="H27" s="48">
        <f aca="true" t="shared" si="12" ref="H27:H77">I27+Q27</f>
        <v>230</v>
      </c>
      <c r="I27" s="48">
        <f aca="true" t="shared" si="13" ref="I27:I77">J27+K27+L27+M27+N27+O27+P27</f>
        <v>217</v>
      </c>
      <c r="J27" s="97">
        <v>25</v>
      </c>
      <c r="K27" s="97">
        <v>3</v>
      </c>
      <c r="L27" s="97">
        <v>184</v>
      </c>
      <c r="M27" s="97">
        <v>3</v>
      </c>
      <c r="N27" s="97">
        <v>2</v>
      </c>
      <c r="O27" s="97">
        <v>0</v>
      </c>
      <c r="P27" s="99">
        <v>0</v>
      </c>
      <c r="Q27" s="100">
        <v>13</v>
      </c>
      <c r="R27" s="57">
        <f t="shared" si="10"/>
        <v>202</v>
      </c>
      <c r="S27" s="65">
        <f t="shared" si="7"/>
        <v>12.903225806451612</v>
      </c>
      <c r="T27" s="74">
        <f t="shared" si="2"/>
        <v>0</v>
      </c>
      <c r="U27" s="68"/>
    </row>
    <row r="28" spans="1:21" ht="18" customHeight="1">
      <c r="A28" s="34" t="s">
        <v>63</v>
      </c>
      <c r="B28" s="136" t="s">
        <v>103</v>
      </c>
      <c r="C28" s="48">
        <f t="shared" si="11"/>
        <v>190</v>
      </c>
      <c r="D28" s="90">
        <v>152</v>
      </c>
      <c r="E28" s="97">
        <v>38</v>
      </c>
      <c r="F28" s="98">
        <v>0</v>
      </c>
      <c r="G28" s="98">
        <v>0</v>
      </c>
      <c r="H28" s="48">
        <f t="shared" si="12"/>
        <v>190</v>
      </c>
      <c r="I28" s="48">
        <f t="shared" si="13"/>
        <v>153</v>
      </c>
      <c r="J28" s="97">
        <v>19</v>
      </c>
      <c r="K28" s="97">
        <v>3</v>
      </c>
      <c r="L28" s="97">
        <v>103</v>
      </c>
      <c r="M28" s="97">
        <v>1</v>
      </c>
      <c r="N28" s="97">
        <v>6</v>
      </c>
      <c r="O28" s="97">
        <v>0</v>
      </c>
      <c r="P28" s="99">
        <v>21</v>
      </c>
      <c r="Q28" s="100">
        <v>37</v>
      </c>
      <c r="R28" s="57">
        <f t="shared" si="10"/>
        <v>168</v>
      </c>
      <c r="S28" s="65">
        <f t="shared" si="7"/>
        <v>14.37908496732026</v>
      </c>
      <c r="T28" s="74">
        <f t="shared" si="2"/>
        <v>0</v>
      </c>
      <c r="U28" s="68"/>
    </row>
    <row r="29" spans="1:21" ht="17.25" customHeight="1">
      <c r="A29" s="34" t="s">
        <v>65</v>
      </c>
      <c r="B29" s="136" t="s">
        <v>104</v>
      </c>
      <c r="C29" s="48">
        <f t="shared" si="11"/>
        <v>238</v>
      </c>
      <c r="D29" s="90">
        <v>170</v>
      </c>
      <c r="E29" s="97">
        <v>68</v>
      </c>
      <c r="F29" s="98">
        <v>3</v>
      </c>
      <c r="G29" s="98">
        <v>0</v>
      </c>
      <c r="H29" s="48">
        <f t="shared" si="12"/>
        <v>235</v>
      </c>
      <c r="I29" s="48">
        <f t="shared" si="13"/>
        <v>188</v>
      </c>
      <c r="J29" s="97">
        <v>47</v>
      </c>
      <c r="K29" s="97">
        <v>8</v>
      </c>
      <c r="L29" s="97">
        <v>129</v>
      </c>
      <c r="M29" s="97">
        <v>1</v>
      </c>
      <c r="N29" s="97">
        <v>0</v>
      </c>
      <c r="O29" s="97">
        <v>0</v>
      </c>
      <c r="P29" s="99">
        <v>3</v>
      </c>
      <c r="Q29" s="100">
        <v>47</v>
      </c>
      <c r="R29" s="57">
        <f t="shared" si="10"/>
        <v>180</v>
      </c>
      <c r="S29" s="65">
        <f t="shared" si="7"/>
        <v>29.25531914893617</v>
      </c>
      <c r="T29" s="74">
        <f t="shared" si="2"/>
        <v>0</v>
      </c>
      <c r="U29" s="68"/>
    </row>
    <row r="30" spans="1:21" ht="18.75" customHeight="1">
      <c r="A30" s="34" t="s">
        <v>66</v>
      </c>
      <c r="B30" s="136" t="s">
        <v>105</v>
      </c>
      <c r="C30" s="48">
        <f t="shared" si="11"/>
        <v>227</v>
      </c>
      <c r="D30" s="97">
        <v>190</v>
      </c>
      <c r="E30" s="97">
        <v>37</v>
      </c>
      <c r="F30" s="98">
        <v>0</v>
      </c>
      <c r="G30" s="98">
        <v>0</v>
      </c>
      <c r="H30" s="48">
        <f t="shared" si="12"/>
        <v>227</v>
      </c>
      <c r="I30" s="48">
        <f t="shared" si="13"/>
        <v>171</v>
      </c>
      <c r="J30" s="97">
        <v>20</v>
      </c>
      <c r="K30" s="97">
        <v>8</v>
      </c>
      <c r="L30" s="97">
        <v>131</v>
      </c>
      <c r="M30" s="97">
        <v>1</v>
      </c>
      <c r="N30" s="97">
        <v>0</v>
      </c>
      <c r="O30" s="97">
        <v>0</v>
      </c>
      <c r="P30" s="99">
        <v>11</v>
      </c>
      <c r="Q30" s="100">
        <v>56</v>
      </c>
      <c r="R30" s="57">
        <f t="shared" si="10"/>
        <v>199</v>
      </c>
      <c r="S30" s="65">
        <f t="shared" si="7"/>
        <v>16.374269005847953</v>
      </c>
      <c r="T30" s="74">
        <f t="shared" si="2"/>
        <v>0</v>
      </c>
      <c r="U30" s="68"/>
    </row>
    <row r="31" spans="1:21" ht="18.75" customHeight="1">
      <c r="A31" s="34" t="s">
        <v>68</v>
      </c>
      <c r="B31" s="136" t="s">
        <v>106</v>
      </c>
      <c r="C31" s="48">
        <f t="shared" si="11"/>
        <v>217</v>
      </c>
      <c r="D31" s="90">
        <v>190</v>
      </c>
      <c r="E31" s="97">
        <v>27</v>
      </c>
      <c r="F31" s="98">
        <v>0</v>
      </c>
      <c r="G31" s="98">
        <v>1</v>
      </c>
      <c r="H31" s="48">
        <f t="shared" si="12"/>
        <v>217</v>
      </c>
      <c r="I31" s="48">
        <f t="shared" si="13"/>
        <v>167</v>
      </c>
      <c r="J31" s="97">
        <v>23</v>
      </c>
      <c r="K31" s="97">
        <v>3</v>
      </c>
      <c r="L31" s="97">
        <v>121</v>
      </c>
      <c r="M31" s="97">
        <v>3</v>
      </c>
      <c r="N31" s="97">
        <v>11</v>
      </c>
      <c r="O31" s="97">
        <v>0</v>
      </c>
      <c r="P31" s="99">
        <v>6</v>
      </c>
      <c r="Q31" s="100">
        <v>50</v>
      </c>
      <c r="R31" s="57">
        <f t="shared" si="10"/>
        <v>191</v>
      </c>
      <c r="S31" s="65">
        <f t="shared" si="7"/>
        <v>15.568862275449103</v>
      </c>
      <c r="T31" s="74">
        <f t="shared" si="2"/>
        <v>0</v>
      </c>
      <c r="U31" s="68"/>
    </row>
    <row r="32" spans="1:21" ht="18.75" customHeight="1">
      <c r="A32" s="34" t="s">
        <v>69</v>
      </c>
      <c r="B32" s="136" t="s">
        <v>107</v>
      </c>
      <c r="C32" s="48">
        <f t="shared" si="11"/>
        <v>144</v>
      </c>
      <c r="D32" s="90">
        <v>86</v>
      </c>
      <c r="E32" s="97">
        <v>58</v>
      </c>
      <c r="F32" s="98">
        <v>0</v>
      </c>
      <c r="G32" s="98">
        <v>0</v>
      </c>
      <c r="H32" s="48">
        <f t="shared" si="12"/>
        <v>144</v>
      </c>
      <c r="I32" s="48">
        <f t="shared" si="13"/>
        <v>117</v>
      </c>
      <c r="J32" s="97">
        <v>46</v>
      </c>
      <c r="K32" s="97"/>
      <c r="L32" s="97">
        <v>60</v>
      </c>
      <c r="M32" s="97">
        <v>0</v>
      </c>
      <c r="N32" s="97">
        <v>1</v>
      </c>
      <c r="O32" s="97">
        <v>0</v>
      </c>
      <c r="P32" s="99">
        <v>10</v>
      </c>
      <c r="Q32" s="100">
        <v>27</v>
      </c>
      <c r="R32" s="57">
        <f t="shared" si="10"/>
        <v>98</v>
      </c>
      <c r="S32" s="65">
        <f t="shared" si="7"/>
        <v>39.31623931623932</v>
      </c>
      <c r="T32" s="74">
        <f t="shared" si="2"/>
        <v>0</v>
      </c>
      <c r="U32" s="68"/>
    </row>
    <row r="33" spans="1:21" ht="19.5" customHeight="1">
      <c r="A33" s="34" t="s">
        <v>70</v>
      </c>
      <c r="B33" s="136" t="s">
        <v>108</v>
      </c>
      <c r="C33" s="48">
        <f t="shared" si="11"/>
        <v>261</v>
      </c>
      <c r="D33" s="97">
        <v>147</v>
      </c>
      <c r="E33" s="97">
        <v>114</v>
      </c>
      <c r="F33" s="98">
        <v>4</v>
      </c>
      <c r="G33" s="98">
        <v>0</v>
      </c>
      <c r="H33" s="48">
        <f t="shared" si="12"/>
        <v>257</v>
      </c>
      <c r="I33" s="48">
        <f t="shared" si="13"/>
        <v>218</v>
      </c>
      <c r="J33" s="97">
        <v>77</v>
      </c>
      <c r="K33" s="97">
        <v>2</v>
      </c>
      <c r="L33" s="97">
        <v>139</v>
      </c>
      <c r="M33" s="97">
        <v>0</v>
      </c>
      <c r="N33" s="97">
        <v>0</v>
      </c>
      <c r="O33" s="97">
        <v>0</v>
      </c>
      <c r="P33" s="99">
        <v>0</v>
      </c>
      <c r="Q33" s="100">
        <v>39</v>
      </c>
      <c r="R33" s="57">
        <f t="shared" si="10"/>
        <v>178</v>
      </c>
      <c r="S33" s="65">
        <f t="shared" si="7"/>
        <v>36.23853211009174</v>
      </c>
      <c r="T33" s="74">
        <f t="shared" si="2"/>
        <v>0</v>
      </c>
      <c r="U33" s="68"/>
    </row>
    <row r="34" spans="1:21" ht="18" customHeight="1">
      <c r="A34" s="34" t="s">
        <v>90</v>
      </c>
      <c r="B34" s="136" t="s">
        <v>109</v>
      </c>
      <c r="C34" s="48">
        <f t="shared" si="11"/>
        <v>229</v>
      </c>
      <c r="D34" s="90">
        <v>137</v>
      </c>
      <c r="E34" s="97">
        <v>92</v>
      </c>
      <c r="F34" s="98">
        <v>1</v>
      </c>
      <c r="G34" s="98">
        <v>0</v>
      </c>
      <c r="H34" s="48">
        <f t="shared" si="12"/>
        <v>228</v>
      </c>
      <c r="I34" s="48">
        <f t="shared" si="13"/>
        <v>159</v>
      </c>
      <c r="J34" s="97">
        <v>48</v>
      </c>
      <c r="K34" s="97">
        <v>1</v>
      </c>
      <c r="L34" s="97">
        <f>61+45</f>
        <v>106</v>
      </c>
      <c r="M34" s="97">
        <v>4</v>
      </c>
      <c r="N34" s="97">
        <v>0</v>
      </c>
      <c r="O34" s="97">
        <v>0</v>
      </c>
      <c r="P34" s="99">
        <v>0</v>
      </c>
      <c r="Q34" s="100">
        <v>69</v>
      </c>
      <c r="R34" s="57">
        <f t="shared" si="10"/>
        <v>179</v>
      </c>
      <c r="S34" s="65">
        <f t="shared" si="7"/>
        <v>30.81761006289308</v>
      </c>
      <c r="T34" s="74">
        <f t="shared" si="2"/>
        <v>0</v>
      </c>
      <c r="U34" s="68"/>
    </row>
    <row r="35" spans="1:21" ht="19.5" customHeight="1" thickBot="1">
      <c r="A35" s="63" t="s">
        <v>91</v>
      </c>
      <c r="B35" s="188" t="s">
        <v>110</v>
      </c>
      <c r="C35" s="93">
        <f t="shared" si="11"/>
        <v>90</v>
      </c>
      <c r="D35" s="94">
        <v>11</v>
      </c>
      <c r="E35" s="101">
        <v>79</v>
      </c>
      <c r="F35" s="102">
        <v>6</v>
      </c>
      <c r="G35" s="102">
        <v>0</v>
      </c>
      <c r="H35" s="93">
        <f t="shared" si="12"/>
        <v>84</v>
      </c>
      <c r="I35" s="93">
        <f t="shared" si="13"/>
        <v>80</v>
      </c>
      <c r="J35" s="101">
        <v>56</v>
      </c>
      <c r="K35" s="101">
        <v>4</v>
      </c>
      <c r="L35" s="101">
        <v>20</v>
      </c>
      <c r="M35" s="101">
        <v>0</v>
      </c>
      <c r="N35" s="101">
        <v>0</v>
      </c>
      <c r="O35" s="101">
        <v>0</v>
      </c>
      <c r="P35" s="103">
        <v>0</v>
      </c>
      <c r="Q35" s="104">
        <v>4</v>
      </c>
      <c r="R35" s="58">
        <f t="shared" si="10"/>
        <v>24</v>
      </c>
      <c r="S35" s="66">
        <f t="shared" si="7"/>
        <v>75</v>
      </c>
      <c r="T35" s="74">
        <f t="shared" si="2"/>
        <v>0</v>
      </c>
      <c r="U35" s="68"/>
    </row>
    <row r="36" spans="1:21" ht="19.5" customHeight="1" thickTop="1">
      <c r="A36" s="45" t="s">
        <v>25</v>
      </c>
      <c r="B36" s="46" t="s">
        <v>112</v>
      </c>
      <c r="C36" s="55">
        <f t="shared" si="11"/>
        <v>1379</v>
      </c>
      <c r="D36" s="55">
        <f>SUM(D37:D40)</f>
        <v>859</v>
      </c>
      <c r="E36" s="55">
        <f>SUM(E37:E40)</f>
        <v>520</v>
      </c>
      <c r="F36" s="55">
        <f>SUM(F37:F40)</f>
        <v>23</v>
      </c>
      <c r="G36" s="55">
        <f>SUM(G37:G40)</f>
        <v>0</v>
      </c>
      <c r="H36" s="55">
        <f t="shared" si="12"/>
        <v>1356</v>
      </c>
      <c r="I36" s="55">
        <f t="shared" si="13"/>
        <v>1046</v>
      </c>
      <c r="J36" s="55">
        <f aca="true" t="shared" si="14" ref="J36:Q36">SUM(J37:J40)</f>
        <v>349</v>
      </c>
      <c r="K36" s="55">
        <f t="shared" si="14"/>
        <v>12</v>
      </c>
      <c r="L36" s="55">
        <f t="shared" si="14"/>
        <v>421</v>
      </c>
      <c r="M36" s="55">
        <f t="shared" si="14"/>
        <v>14</v>
      </c>
      <c r="N36" s="55">
        <f t="shared" si="14"/>
        <v>0</v>
      </c>
      <c r="O36" s="55">
        <f t="shared" si="14"/>
        <v>0</v>
      </c>
      <c r="P36" s="55">
        <f t="shared" si="14"/>
        <v>250</v>
      </c>
      <c r="Q36" s="55">
        <f t="shared" si="14"/>
        <v>310</v>
      </c>
      <c r="R36" s="56">
        <f t="shared" si="10"/>
        <v>995</v>
      </c>
      <c r="S36" s="64">
        <f t="shared" si="7"/>
        <v>34.512428298279154</v>
      </c>
      <c r="T36" s="74">
        <f t="shared" si="2"/>
        <v>0</v>
      </c>
      <c r="U36" s="68"/>
    </row>
    <row r="37" spans="1:21" ht="18.75" customHeight="1">
      <c r="A37" s="47">
        <v>2.1</v>
      </c>
      <c r="B37" s="158" t="s">
        <v>113</v>
      </c>
      <c r="C37" s="48">
        <f t="shared" si="11"/>
        <v>431</v>
      </c>
      <c r="D37" s="90">
        <v>334</v>
      </c>
      <c r="E37" s="90">
        <v>97</v>
      </c>
      <c r="F37" s="91">
        <v>2</v>
      </c>
      <c r="G37" s="91">
        <v>0</v>
      </c>
      <c r="H37" s="48">
        <f t="shared" si="12"/>
        <v>429</v>
      </c>
      <c r="I37" s="48">
        <f t="shared" si="13"/>
        <v>304</v>
      </c>
      <c r="J37" s="90">
        <v>69</v>
      </c>
      <c r="K37" s="90">
        <v>2</v>
      </c>
      <c r="L37" s="90">
        <v>93</v>
      </c>
      <c r="M37" s="90">
        <v>1</v>
      </c>
      <c r="N37" s="90">
        <v>0</v>
      </c>
      <c r="O37" s="90">
        <v>0</v>
      </c>
      <c r="P37" s="92">
        <v>139</v>
      </c>
      <c r="Q37" s="159">
        <v>125</v>
      </c>
      <c r="R37" s="57">
        <f t="shared" si="10"/>
        <v>358</v>
      </c>
      <c r="S37" s="65">
        <f t="shared" si="7"/>
        <v>23.355263157894736</v>
      </c>
      <c r="T37" s="74">
        <f t="shared" si="2"/>
        <v>0</v>
      </c>
      <c r="U37" s="68"/>
    </row>
    <row r="38" spans="1:21" ht="18.75" customHeight="1">
      <c r="A38" s="47">
        <v>2.2</v>
      </c>
      <c r="B38" s="89" t="s">
        <v>114</v>
      </c>
      <c r="C38" s="48">
        <f t="shared" si="11"/>
        <v>375</v>
      </c>
      <c r="D38" s="90">
        <v>227</v>
      </c>
      <c r="E38" s="90">
        <v>148</v>
      </c>
      <c r="F38" s="91">
        <v>4</v>
      </c>
      <c r="G38" s="91">
        <v>0</v>
      </c>
      <c r="H38" s="48">
        <f t="shared" si="12"/>
        <v>371</v>
      </c>
      <c r="I38" s="48">
        <f t="shared" si="13"/>
        <v>284</v>
      </c>
      <c r="J38" s="90">
        <v>77</v>
      </c>
      <c r="K38" s="90">
        <v>9</v>
      </c>
      <c r="L38" s="90">
        <v>112</v>
      </c>
      <c r="M38" s="90">
        <v>7</v>
      </c>
      <c r="N38" s="90">
        <v>0</v>
      </c>
      <c r="O38" s="90">
        <v>0</v>
      </c>
      <c r="P38" s="92">
        <v>79</v>
      </c>
      <c r="Q38" s="159">
        <v>87</v>
      </c>
      <c r="R38" s="57">
        <f t="shared" si="10"/>
        <v>285</v>
      </c>
      <c r="S38" s="65">
        <f t="shared" si="7"/>
        <v>30.28169014084507</v>
      </c>
      <c r="T38" s="74">
        <f t="shared" si="2"/>
        <v>0</v>
      </c>
      <c r="U38" s="68"/>
    </row>
    <row r="39" spans="1:21" ht="18" customHeight="1">
      <c r="A39" s="47">
        <v>2.3</v>
      </c>
      <c r="B39" s="89" t="s">
        <v>115</v>
      </c>
      <c r="C39" s="48">
        <f t="shared" si="11"/>
        <v>261</v>
      </c>
      <c r="D39" s="90">
        <v>132</v>
      </c>
      <c r="E39" s="90">
        <v>129</v>
      </c>
      <c r="F39" s="91">
        <v>4</v>
      </c>
      <c r="G39" s="91">
        <v>0</v>
      </c>
      <c r="H39" s="48">
        <f t="shared" si="12"/>
        <v>257</v>
      </c>
      <c r="I39" s="48">
        <f t="shared" si="13"/>
        <v>236</v>
      </c>
      <c r="J39" s="90">
        <v>114</v>
      </c>
      <c r="K39" s="90">
        <v>0</v>
      </c>
      <c r="L39" s="90">
        <v>122</v>
      </c>
      <c r="M39" s="90">
        <v>0</v>
      </c>
      <c r="N39" s="90">
        <v>0</v>
      </c>
      <c r="O39" s="90">
        <v>0</v>
      </c>
      <c r="P39" s="92">
        <v>0</v>
      </c>
      <c r="Q39" s="159">
        <v>21</v>
      </c>
      <c r="R39" s="57">
        <f t="shared" si="10"/>
        <v>143</v>
      </c>
      <c r="S39" s="65">
        <f t="shared" si="7"/>
        <v>48.30508474576271</v>
      </c>
      <c r="T39" s="74">
        <f t="shared" si="2"/>
        <v>0</v>
      </c>
      <c r="U39" s="68"/>
    </row>
    <row r="40" spans="1:21" ht="18" customHeight="1" thickBot="1">
      <c r="A40" s="59">
        <v>2.4</v>
      </c>
      <c r="B40" s="160" t="s">
        <v>168</v>
      </c>
      <c r="C40" s="93">
        <f t="shared" si="11"/>
        <v>312</v>
      </c>
      <c r="D40" s="94">
        <v>166</v>
      </c>
      <c r="E40" s="94">
        <v>146</v>
      </c>
      <c r="F40" s="95">
        <v>13</v>
      </c>
      <c r="G40" s="95">
        <v>0</v>
      </c>
      <c r="H40" s="93">
        <f t="shared" si="12"/>
        <v>299</v>
      </c>
      <c r="I40" s="93">
        <f t="shared" si="13"/>
        <v>222</v>
      </c>
      <c r="J40" s="94">
        <v>89</v>
      </c>
      <c r="K40" s="94">
        <v>1</v>
      </c>
      <c r="L40" s="94">
        <v>94</v>
      </c>
      <c r="M40" s="94">
        <v>6</v>
      </c>
      <c r="N40" s="94">
        <v>0</v>
      </c>
      <c r="O40" s="94">
        <v>0</v>
      </c>
      <c r="P40" s="96">
        <v>32</v>
      </c>
      <c r="Q40" s="161">
        <v>77</v>
      </c>
      <c r="R40" s="58">
        <f t="shared" si="10"/>
        <v>209</v>
      </c>
      <c r="S40" s="66">
        <f t="shared" si="7"/>
        <v>40.54054054054054</v>
      </c>
      <c r="T40" s="74">
        <f t="shared" si="2"/>
        <v>0</v>
      </c>
      <c r="U40" s="68"/>
    </row>
    <row r="41" spans="1:21" ht="17.25" customHeight="1" thickTop="1">
      <c r="A41" s="45" t="s">
        <v>28</v>
      </c>
      <c r="B41" s="46" t="s">
        <v>116</v>
      </c>
      <c r="C41" s="55">
        <f t="shared" si="11"/>
        <v>1515</v>
      </c>
      <c r="D41" s="55">
        <f>SUM(D42:D46)</f>
        <v>736</v>
      </c>
      <c r="E41" s="55">
        <f>SUM(E42:E46)</f>
        <v>779</v>
      </c>
      <c r="F41" s="55">
        <f>SUM(F42:F46)</f>
        <v>5</v>
      </c>
      <c r="G41" s="55">
        <f>SUM(G42:G46)</f>
        <v>0</v>
      </c>
      <c r="H41" s="55">
        <f t="shared" si="12"/>
        <v>1510</v>
      </c>
      <c r="I41" s="55">
        <f t="shared" si="13"/>
        <v>1322</v>
      </c>
      <c r="J41" s="55">
        <f>SUM(J42:J46)</f>
        <v>542</v>
      </c>
      <c r="K41" s="55">
        <f aca="true" t="shared" si="15" ref="K41:P41">SUM(K42:K46)</f>
        <v>13</v>
      </c>
      <c r="L41" s="55">
        <f t="shared" si="15"/>
        <v>704</v>
      </c>
      <c r="M41" s="55">
        <f t="shared" si="15"/>
        <v>38</v>
      </c>
      <c r="N41" s="55">
        <f t="shared" si="15"/>
        <v>1</v>
      </c>
      <c r="O41" s="55">
        <f t="shared" si="15"/>
        <v>0</v>
      </c>
      <c r="P41" s="55">
        <f t="shared" si="15"/>
        <v>24</v>
      </c>
      <c r="Q41" s="55">
        <f>SUM(Q42:Q46)</f>
        <v>188</v>
      </c>
      <c r="R41" s="56">
        <f t="shared" si="10"/>
        <v>955</v>
      </c>
      <c r="S41" s="64">
        <f t="shared" si="7"/>
        <v>41.98184568835098</v>
      </c>
      <c r="T41" s="74">
        <f t="shared" si="2"/>
        <v>0</v>
      </c>
      <c r="U41" s="68"/>
    </row>
    <row r="42" spans="1:21" ht="18.75" customHeight="1">
      <c r="A42" s="47">
        <v>3.1</v>
      </c>
      <c r="B42" s="162" t="s">
        <v>117</v>
      </c>
      <c r="C42" s="48">
        <f t="shared" si="11"/>
        <v>207</v>
      </c>
      <c r="D42" s="90">
        <v>95</v>
      </c>
      <c r="E42" s="90">
        <v>112</v>
      </c>
      <c r="F42" s="91">
        <v>5</v>
      </c>
      <c r="G42" s="91">
        <v>0</v>
      </c>
      <c r="H42" s="48">
        <f t="shared" si="12"/>
        <v>202</v>
      </c>
      <c r="I42" s="48">
        <f t="shared" si="13"/>
        <v>196</v>
      </c>
      <c r="J42" s="90">
        <v>128</v>
      </c>
      <c r="K42" s="90">
        <v>10</v>
      </c>
      <c r="L42" s="90">
        <v>31</v>
      </c>
      <c r="M42" s="90">
        <v>24</v>
      </c>
      <c r="N42" s="90">
        <v>0</v>
      </c>
      <c r="O42" s="90">
        <v>0</v>
      </c>
      <c r="P42" s="92">
        <v>3</v>
      </c>
      <c r="Q42" s="159">
        <v>6</v>
      </c>
      <c r="R42" s="57">
        <f t="shared" si="10"/>
        <v>64</v>
      </c>
      <c r="S42" s="65">
        <f t="shared" si="7"/>
        <v>70.40816326530613</v>
      </c>
      <c r="T42" s="74">
        <f t="shared" si="2"/>
        <v>0</v>
      </c>
      <c r="U42" s="68"/>
    </row>
    <row r="43" spans="1:21" ht="18" customHeight="1">
      <c r="A43" s="47">
        <v>3.2</v>
      </c>
      <c r="B43" s="163" t="s">
        <v>118</v>
      </c>
      <c r="C43" s="48">
        <f t="shared" si="11"/>
        <v>332</v>
      </c>
      <c r="D43" s="90">
        <v>188</v>
      </c>
      <c r="E43" s="90">
        <v>144</v>
      </c>
      <c r="F43" s="91">
        <v>0</v>
      </c>
      <c r="G43" s="91">
        <v>0</v>
      </c>
      <c r="H43" s="48">
        <f t="shared" si="12"/>
        <v>332</v>
      </c>
      <c r="I43" s="48">
        <f t="shared" si="13"/>
        <v>287</v>
      </c>
      <c r="J43" s="90">
        <v>85</v>
      </c>
      <c r="K43" s="90">
        <v>2</v>
      </c>
      <c r="L43" s="90">
        <v>200</v>
      </c>
      <c r="M43" s="90">
        <v>0</v>
      </c>
      <c r="N43" s="90">
        <v>0</v>
      </c>
      <c r="O43" s="90">
        <v>0</v>
      </c>
      <c r="P43" s="92">
        <v>0</v>
      </c>
      <c r="Q43" s="159">
        <v>45</v>
      </c>
      <c r="R43" s="57">
        <f t="shared" si="10"/>
        <v>245</v>
      </c>
      <c r="S43" s="65">
        <f t="shared" si="7"/>
        <v>30.313588850174217</v>
      </c>
      <c r="T43" s="74">
        <f t="shared" si="2"/>
        <v>0</v>
      </c>
      <c r="U43" s="68"/>
    </row>
    <row r="44" spans="1:21" ht="18.75" customHeight="1">
      <c r="A44" s="47">
        <v>3.3</v>
      </c>
      <c r="B44" s="163" t="s">
        <v>119</v>
      </c>
      <c r="C44" s="48">
        <f t="shared" si="11"/>
        <v>329</v>
      </c>
      <c r="D44" s="90">
        <v>207</v>
      </c>
      <c r="E44" s="90">
        <v>122</v>
      </c>
      <c r="F44" s="91">
        <v>0</v>
      </c>
      <c r="G44" s="91">
        <v>0</v>
      </c>
      <c r="H44" s="48">
        <f t="shared" si="12"/>
        <v>329</v>
      </c>
      <c r="I44" s="48">
        <f t="shared" si="13"/>
        <v>284</v>
      </c>
      <c r="J44" s="90">
        <v>76</v>
      </c>
      <c r="K44" s="90">
        <v>0</v>
      </c>
      <c r="L44" s="90">
        <v>197</v>
      </c>
      <c r="M44" s="90">
        <v>11</v>
      </c>
      <c r="N44" s="90">
        <v>0</v>
      </c>
      <c r="O44" s="90">
        <v>0</v>
      </c>
      <c r="P44" s="92">
        <v>0</v>
      </c>
      <c r="Q44" s="159">
        <v>45</v>
      </c>
      <c r="R44" s="57">
        <f t="shared" si="10"/>
        <v>253</v>
      </c>
      <c r="S44" s="65">
        <f t="shared" si="7"/>
        <v>26.76056338028169</v>
      </c>
      <c r="T44" s="74">
        <f t="shared" si="2"/>
        <v>0</v>
      </c>
      <c r="U44" s="68"/>
    </row>
    <row r="45" spans="1:21" ht="18" customHeight="1">
      <c r="A45" s="47">
        <v>3.4</v>
      </c>
      <c r="B45" s="164" t="s">
        <v>120</v>
      </c>
      <c r="C45" s="48">
        <f t="shared" si="11"/>
        <v>329</v>
      </c>
      <c r="D45" s="90">
        <v>147</v>
      </c>
      <c r="E45" s="90">
        <v>182</v>
      </c>
      <c r="F45" s="91">
        <v>0</v>
      </c>
      <c r="G45" s="91">
        <v>0</v>
      </c>
      <c r="H45" s="48">
        <f t="shared" si="12"/>
        <v>329</v>
      </c>
      <c r="I45" s="48">
        <f t="shared" si="13"/>
        <v>262</v>
      </c>
      <c r="J45" s="90">
        <v>129</v>
      </c>
      <c r="K45" s="90">
        <v>1</v>
      </c>
      <c r="L45" s="90">
        <v>124</v>
      </c>
      <c r="M45" s="90">
        <v>3</v>
      </c>
      <c r="N45" s="90">
        <v>0</v>
      </c>
      <c r="O45" s="90">
        <v>0</v>
      </c>
      <c r="P45" s="92">
        <v>5</v>
      </c>
      <c r="Q45" s="159">
        <v>67</v>
      </c>
      <c r="R45" s="57">
        <f t="shared" si="10"/>
        <v>199</v>
      </c>
      <c r="S45" s="65">
        <f t="shared" si="7"/>
        <v>49.61832061068702</v>
      </c>
      <c r="T45" s="74">
        <f t="shared" si="2"/>
        <v>0</v>
      </c>
      <c r="U45" s="68"/>
    </row>
    <row r="46" spans="1:21" ht="18" customHeight="1" thickBot="1">
      <c r="A46" s="59">
        <v>3.5</v>
      </c>
      <c r="B46" s="165" t="s">
        <v>121</v>
      </c>
      <c r="C46" s="93">
        <f t="shared" si="11"/>
        <v>318</v>
      </c>
      <c r="D46" s="94">
        <v>99</v>
      </c>
      <c r="E46" s="94">
        <v>219</v>
      </c>
      <c r="F46" s="95">
        <v>0</v>
      </c>
      <c r="G46" s="95">
        <v>0</v>
      </c>
      <c r="H46" s="93">
        <f t="shared" si="12"/>
        <v>318</v>
      </c>
      <c r="I46" s="93">
        <f t="shared" si="13"/>
        <v>293</v>
      </c>
      <c r="J46" s="94">
        <v>124</v>
      </c>
      <c r="K46" s="94">
        <v>0</v>
      </c>
      <c r="L46" s="94">
        <v>152</v>
      </c>
      <c r="M46" s="94">
        <v>0</v>
      </c>
      <c r="N46" s="94">
        <v>1</v>
      </c>
      <c r="O46" s="94">
        <v>0</v>
      </c>
      <c r="P46" s="96">
        <v>16</v>
      </c>
      <c r="Q46" s="161">
        <v>25</v>
      </c>
      <c r="R46" s="58">
        <f t="shared" si="10"/>
        <v>194</v>
      </c>
      <c r="S46" s="66">
        <f t="shared" si="7"/>
        <v>42.32081911262799</v>
      </c>
      <c r="T46" s="74">
        <f t="shared" si="2"/>
        <v>0</v>
      </c>
      <c r="U46" s="68"/>
    </row>
    <row r="47" spans="1:21" ht="18.75" customHeight="1" thickTop="1">
      <c r="A47" s="45" t="s">
        <v>39</v>
      </c>
      <c r="B47" s="46" t="s">
        <v>122</v>
      </c>
      <c r="C47" s="55">
        <f t="shared" si="11"/>
        <v>526</v>
      </c>
      <c r="D47" s="55">
        <f>SUM(D48:D52)</f>
        <v>224</v>
      </c>
      <c r="E47" s="55">
        <f>SUM(E48:E52)</f>
        <v>302</v>
      </c>
      <c r="F47" s="55">
        <f>SUM(F48:F52)</f>
        <v>2</v>
      </c>
      <c r="G47" s="55">
        <f>SUM(G48:G52)</f>
        <v>0</v>
      </c>
      <c r="H47" s="55">
        <f t="shared" si="12"/>
        <v>524</v>
      </c>
      <c r="I47" s="55">
        <f t="shared" si="13"/>
        <v>424</v>
      </c>
      <c r="J47" s="55">
        <f>SUM(J48:J52)</f>
        <v>192</v>
      </c>
      <c r="K47" s="55">
        <f aca="true" t="shared" si="16" ref="K47:Q47">SUM(K48:K52)</f>
        <v>3</v>
      </c>
      <c r="L47" s="55">
        <f t="shared" si="16"/>
        <v>205</v>
      </c>
      <c r="M47" s="55">
        <f t="shared" si="16"/>
        <v>9</v>
      </c>
      <c r="N47" s="55">
        <f t="shared" si="16"/>
        <v>0</v>
      </c>
      <c r="O47" s="55">
        <f t="shared" si="16"/>
        <v>0</v>
      </c>
      <c r="P47" s="55">
        <f t="shared" si="16"/>
        <v>15</v>
      </c>
      <c r="Q47" s="55">
        <f t="shared" si="16"/>
        <v>100</v>
      </c>
      <c r="R47" s="56">
        <f t="shared" si="10"/>
        <v>329</v>
      </c>
      <c r="S47" s="64">
        <f t="shared" si="7"/>
        <v>45.990566037735846</v>
      </c>
      <c r="T47" s="74">
        <f t="shared" si="2"/>
        <v>0</v>
      </c>
      <c r="U47" s="68"/>
    </row>
    <row r="48" spans="1:21" ht="18.75" customHeight="1">
      <c r="A48" s="47">
        <v>4.1</v>
      </c>
      <c r="B48" s="136" t="s">
        <v>123</v>
      </c>
      <c r="C48" s="48">
        <f t="shared" si="11"/>
        <v>115</v>
      </c>
      <c r="D48" s="90">
        <v>52</v>
      </c>
      <c r="E48" s="90">
        <v>63</v>
      </c>
      <c r="F48" s="91">
        <v>0</v>
      </c>
      <c r="G48" s="91">
        <v>0</v>
      </c>
      <c r="H48" s="48">
        <f t="shared" si="12"/>
        <v>115</v>
      </c>
      <c r="I48" s="48">
        <f t="shared" si="13"/>
        <v>94</v>
      </c>
      <c r="J48" s="90">
        <v>48</v>
      </c>
      <c r="K48" s="90">
        <v>0</v>
      </c>
      <c r="L48" s="90">
        <v>40</v>
      </c>
      <c r="M48" s="90">
        <v>4</v>
      </c>
      <c r="N48" s="90">
        <v>0</v>
      </c>
      <c r="O48" s="90">
        <v>0</v>
      </c>
      <c r="P48" s="92">
        <v>2</v>
      </c>
      <c r="Q48" s="159">
        <v>21</v>
      </c>
      <c r="R48" s="57">
        <f t="shared" si="10"/>
        <v>67</v>
      </c>
      <c r="S48" s="65">
        <f t="shared" si="7"/>
        <v>51.06382978723404</v>
      </c>
      <c r="T48" s="74">
        <f t="shared" si="2"/>
        <v>0</v>
      </c>
      <c r="U48" s="68"/>
    </row>
    <row r="49" spans="1:21" ht="18.75" customHeight="1">
      <c r="A49" s="47">
        <v>4.2</v>
      </c>
      <c r="B49" s="136" t="s">
        <v>124</v>
      </c>
      <c r="C49" s="48">
        <f t="shared" si="11"/>
        <v>109</v>
      </c>
      <c r="D49" s="90">
        <v>40</v>
      </c>
      <c r="E49" s="90">
        <v>69</v>
      </c>
      <c r="F49" s="91">
        <v>0</v>
      </c>
      <c r="G49" s="91">
        <v>0</v>
      </c>
      <c r="H49" s="48">
        <f t="shared" si="12"/>
        <v>109</v>
      </c>
      <c r="I49" s="48">
        <f t="shared" si="13"/>
        <v>91</v>
      </c>
      <c r="J49" s="90">
        <v>47</v>
      </c>
      <c r="K49" s="90">
        <v>1</v>
      </c>
      <c r="L49" s="90">
        <v>30</v>
      </c>
      <c r="M49" s="90">
        <v>0</v>
      </c>
      <c r="N49" s="90">
        <v>0</v>
      </c>
      <c r="O49" s="90">
        <v>0</v>
      </c>
      <c r="P49" s="92">
        <v>13</v>
      </c>
      <c r="Q49" s="159">
        <v>18</v>
      </c>
      <c r="R49" s="57">
        <f t="shared" si="10"/>
        <v>61</v>
      </c>
      <c r="S49" s="65">
        <f t="shared" si="7"/>
        <v>52.74725274725275</v>
      </c>
      <c r="T49" s="74">
        <f t="shared" si="2"/>
        <v>0</v>
      </c>
      <c r="U49" s="68"/>
    </row>
    <row r="50" spans="1:21" ht="19.5" customHeight="1">
      <c r="A50" s="47">
        <v>4.3</v>
      </c>
      <c r="B50" s="136" t="s">
        <v>125</v>
      </c>
      <c r="C50" s="48">
        <f t="shared" si="11"/>
        <v>69</v>
      </c>
      <c r="D50" s="90">
        <v>30</v>
      </c>
      <c r="E50" s="90">
        <v>39</v>
      </c>
      <c r="F50" s="91">
        <v>1</v>
      </c>
      <c r="G50" s="91">
        <v>0</v>
      </c>
      <c r="H50" s="48">
        <f t="shared" si="12"/>
        <v>68</v>
      </c>
      <c r="I50" s="48">
        <f t="shared" si="13"/>
        <v>50</v>
      </c>
      <c r="J50" s="90">
        <v>15</v>
      </c>
      <c r="K50" s="90">
        <v>0</v>
      </c>
      <c r="L50" s="90">
        <v>34</v>
      </c>
      <c r="M50" s="90">
        <v>1</v>
      </c>
      <c r="N50" s="90">
        <v>0</v>
      </c>
      <c r="O50" s="90">
        <v>0</v>
      </c>
      <c r="P50" s="92">
        <v>0</v>
      </c>
      <c r="Q50" s="159">
        <v>18</v>
      </c>
      <c r="R50" s="57">
        <f t="shared" si="10"/>
        <v>53</v>
      </c>
      <c r="S50" s="65">
        <f t="shared" si="7"/>
        <v>30</v>
      </c>
      <c r="T50" s="74">
        <f t="shared" si="2"/>
        <v>0</v>
      </c>
      <c r="U50" s="68"/>
    </row>
    <row r="51" spans="1:21" ht="19.5" customHeight="1">
      <c r="A51" s="47">
        <v>4.4</v>
      </c>
      <c r="B51" s="136" t="s">
        <v>126</v>
      </c>
      <c r="C51" s="48">
        <f t="shared" si="11"/>
        <v>79</v>
      </c>
      <c r="D51" s="90">
        <v>36</v>
      </c>
      <c r="E51" s="90">
        <v>43</v>
      </c>
      <c r="F51" s="91">
        <v>1</v>
      </c>
      <c r="G51" s="91">
        <v>0</v>
      </c>
      <c r="H51" s="48">
        <f t="shared" si="12"/>
        <v>78</v>
      </c>
      <c r="I51" s="48">
        <f t="shared" si="13"/>
        <v>63</v>
      </c>
      <c r="J51" s="90">
        <v>25</v>
      </c>
      <c r="K51" s="90">
        <v>0</v>
      </c>
      <c r="L51" s="90">
        <v>38</v>
      </c>
      <c r="M51" s="90">
        <v>0</v>
      </c>
      <c r="N51" s="90">
        <v>0</v>
      </c>
      <c r="O51" s="90">
        <v>0</v>
      </c>
      <c r="P51" s="92">
        <v>0</v>
      </c>
      <c r="Q51" s="159">
        <v>15</v>
      </c>
      <c r="R51" s="57">
        <f t="shared" si="10"/>
        <v>53</v>
      </c>
      <c r="S51" s="65">
        <f t="shared" si="7"/>
        <v>39.682539682539684</v>
      </c>
      <c r="T51" s="74">
        <f t="shared" si="2"/>
        <v>0</v>
      </c>
      <c r="U51" s="68"/>
    </row>
    <row r="52" spans="1:21" ht="19.5" customHeight="1" thickBot="1">
      <c r="A52" s="59">
        <v>4.5</v>
      </c>
      <c r="B52" s="166" t="s">
        <v>127</v>
      </c>
      <c r="C52" s="93">
        <f t="shared" si="11"/>
        <v>154</v>
      </c>
      <c r="D52" s="94">
        <v>66</v>
      </c>
      <c r="E52" s="94">
        <v>88</v>
      </c>
      <c r="F52" s="95">
        <v>0</v>
      </c>
      <c r="G52" s="95">
        <v>0</v>
      </c>
      <c r="H52" s="93">
        <f t="shared" si="12"/>
        <v>154</v>
      </c>
      <c r="I52" s="93">
        <f t="shared" si="13"/>
        <v>126</v>
      </c>
      <c r="J52" s="94">
        <v>57</v>
      </c>
      <c r="K52" s="94">
        <v>2</v>
      </c>
      <c r="L52" s="94">
        <v>63</v>
      </c>
      <c r="M52" s="94">
        <v>4</v>
      </c>
      <c r="N52" s="94">
        <v>0</v>
      </c>
      <c r="O52" s="94">
        <v>0</v>
      </c>
      <c r="P52" s="96">
        <v>0</v>
      </c>
      <c r="Q52" s="161">
        <v>28</v>
      </c>
      <c r="R52" s="58">
        <f t="shared" si="10"/>
        <v>95</v>
      </c>
      <c r="S52" s="66">
        <f t="shared" si="7"/>
        <v>46.82539682539682</v>
      </c>
      <c r="T52" s="74">
        <f t="shared" si="2"/>
        <v>0</v>
      </c>
      <c r="U52" s="68"/>
    </row>
    <row r="53" spans="1:21" ht="20.25" customHeight="1" thickTop="1">
      <c r="A53" s="45" t="s">
        <v>40</v>
      </c>
      <c r="B53" s="46" t="s">
        <v>128</v>
      </c>
      <c r="C53" s="55">
        <f t="shared" si="11"/>
        <v>1091</v>
      </c>
      <c r="D53" s="55">
        <f>SUM(D54:D56)</f>
        <v>551</v>
      </c>
      <c r="E53" s="55">
        <f>SUM(E54:E56)</f>
        <v>540</v>
      </c>
      <c r="F53" s="55">
        <f>SUM(F54:F56)</f>
        <v>2</v>
      </c>
      <c r="G53" s="55">
        <f>SUM(G54:G56)</f>
        <v>0</v>
      </c>
      <c r="H53" s="55">
        <f t="shared" si="12"/>
        <v>1089</v>
      </c>
      <c r="I53" s="55">
        <f t="shared" si="13"/>
        <v>976</v>
      </c>
      <c r="J53" s="55">
        <f>SUM(J54:J56)</f>
        <v>413</v>
      </c>
      <c r="K53" s="55">
        <f aca="true" t="shared" si="17" ref="K53:P53">SUM(K54:K56)</f>
        <v>43</v>
      </c>
      <c r="L53" s="55">
        <f t="shared" si="17"/>
        <v>499</v>
      </c>
      <c r="M53" s="55">
        <f t="shared" si="17"/>
        <v>15</v>
      </c>
      <c r="N53" s="55">
        <f t="shared" si="17"/>
        <v>0</v>
      </c>
      <c r="O53" s="55">
        <f t="shared" si="17"/>
        <v>0</v>
      </c>
      <c r="P53" s="55">
        <f t="shared" si="17"/>
        <v>6</v>
      </c>
      <c r="Q53" s="55">
        <f>SUM(Q54:Q56)</f>
        <v>113</v>
      </c>
      <c r="R53" s="56">
        <f t="shared" si="10"/>
        <v>633</v>
      </c>
      <c r="S53" s="64">
        <f t="shared" si="7"/>
        <v>46.72131147540984</v>
      </c>
      <c r="T53" s="74">
        <f t="shared" si="2"/>
        <v>0</v>
      </c>
      <c r="U53" s="68"/>
    </row>
    <row r="54" spans="1:21" ht="19.5" customHeight="1">
      <c r="A54" s="47">
        <v>5.1</v>
      </c>
      <c r="B54" s="89" t="s">
        <v>135</v>
      </c>
      <c r="C54" s="167">
        <f t="shared" si="11"/>
        <v>382</v>
      </c>
      <c r="D54" s="90">
        <v>226</v>
      </c>
      <c r="E54" s="90">
        <v>156</v>
      </c>
      <c r="F54" s="91">
        <v>0</v>
      </c>
      <c r="G54" s="91">
        <v>0</v>
      </c>
      <c r="H54" s="167">
        <f t="shared" si="12"/>
        <v>382</v>
      </c>
      <c r="I54" s="167">
        <f t="shared" si="13"/>
        <v>340</v>
      </c>
      <c r="J54" s="90">
        <v>126</v>
      </c>
      <c r="K54" s="90">
        <v>13</v>
      </c>
      <c r="L54" s="90">
        <v>201</v>
      </c>
      <c r="M54" s="90">
        <v>0</v>
      </c>
      <c r="N54" s="90">
        <v>0</v>
      </c>
      <c r="O54" s="90">
        <v>0</v>
      </c>
      <c r="P54" s="92">
        <v>0</v>
      </c>
      <c r="Q54" s="105">
        <v>42</v>
      </c>
      <c r="R54" s="57">
        <f t="shared" si="10"/>
        <v>243</v>
      </c>
      <c r="S54" s="65">
        <f t="shared" si="7"/>
        <v>40.88235294117647</v>
      </c>
      <c r="T54" s="74">
        <f t="shared" si="2"/>
        <v>0</v>
      </c>
      <c r="U54" s="68"/>
    </row>
    <row r="55" spans="1:21" ht="19.5" customHeight="1">
      <c r="A55" s="47">
        <v>5.2</v>
      </c>
      <c r="B55" s="89" t="s">
        <v>136</v>
      </c>
      <c r="C55" s="167">
        <f t="shared" si="11"/>
        <v>318</v>
      </c>
      <c r="D55" s="90">
        <v>132</v>
      </c>
      <c r="E55" s="90">
        <v>186</v>
      </c>
      <c r="F55" s="91">
        <v>0</v>
      </c>
      <c r="G55" s="91">
        <v>0</v>
      </c>
      <c r="H55" s="167">
        <f t="shared" si="12"/>
        <v>318</v>
      </c>
      <c r="I55" s="167">
        <f t="shared" si="13"/>
        <v>288</v>
      </c>
      <c r="J55" s="90">
        <v>144</v>
      </c>
      <c r="K55" s="90">
        <v>12</v>
      </c>
      <c r="L55" s="90">
        <v>117</v>
      </c>
      <c r="M55" s="90">
        <v>15</v>
      </c>
      <c r="N55" s="90">
        <v>0</v>
      </c>
      <c r="O55" s="90">
        <v>0</v>
      </c>
      <c r="P55" s="92">
        <v>0</v>
      </c>
      <c r="Q55" s="105">
        <v>30</v>
      </c>
      <c r="R55" s="57">
        <f t="shared" si="10"/>
        <v>162</v>
      </c>
      <c r="S55" s="65">
        <f t="shared" si="7"/>
        <v>54.166666666666664</v>
      </c>
      <c r="T55" s="74">
        <f t="shared" si="2"/>
        <v>0</v>
      </c>
      <c r="U55" s="68"/>
    </row>
    <row r="56" spans="1:21" ht="20.25" customHeight="1" thickBot="1">
      <c r="A56" s="59">
        <v>5.3</v>
      </c>
      <c r="B56" s="106" t="s">
        <v>134</v>
      </c>
      <c r="C56" s="168">
        <f t="shared" si="11"/>
        <v>391</v>
      </c>
      <c r="D56" s="94">
        <v>193</v>
      </c>
      <c r="E56" s="94">
        <v>198</v>
      </c>
      <c r="F56" s="95">
        <v>2</v>
      </c>
      <c r="G56" s="95">
        <v>0</v>
      </c>
      <c r="H56" s="168">
        <f t="shared" si="12"/>
        <v>389</v>
      </c>
      <c r="I56" s="168">
        <f t="shared" si="13"/>
        <v>348</v>
      </c>
      <c r="J56" s="94">
        <v>143</v>
      </c>
      <c r="K56" s="94">
        <v>18</v>
      </c>
      <c r="L56" s="94">
        <v>181</v>
      </c>
      <c r="M56" s="94">
        <v>0</v>
      </c>
      <c r="N56" s="94">
        <v>0</v>
      </c>
      <c r="O56" s="94">
        <v>0</v>
      </c>
      <c r="P56" s="96">
        <v>6</v>
      </c>
      <c r="Q56" s="107">
        <v>41</v>
      </c>
      <c r="R56" s="58">
        <f t="shared" si="10"/>
        <v>228</v>
      </c>
      <c r="S56" s="66">
        <f t="shared" si="7"/>
        <v>46.264367816091955</v>
      </c>
      <c r="T56" s="74">
        <f t="shared" si="2"/>
        <v>0</v>
      </c>
      <c r="U56" s="68"/>
    </row>
    <row r="57" spans="1:21" ht="19.5" customHeight="1" thickTop="1">
      <c r="A57" s="45" t="s">
        <v>41</v>
      </c>
      <c r="B57" s="46" t="s">
        <v>129</v>
      </c>
      <c r="C57" s="55">
        <f t="shared" si="11"/>
        <v>637</v>
      </c>
      <c r="D57" s="55">
        <f>SUM(D58:D59)</f>
        <v>227</v>
      </c>
      <c r="E57" s="55">
        <f>SUM(E58:E59)</f>
        <v>410</v>
      </c>
      <c r="F57" s="55">
        <f>SUM(F58:F59)</f>
        <v>0</v>
      </c>
      <c r="G57" s="55">
        <f>SUM(G58:G59)</f>
        <v>0</v>
      </c>
      <c r="H57" s="55">
        <f t="shared" si="12"/>
        <v>637</v>
      </c>
      <c r="I57" s="55">
        <f t="shared" si="13"/>
        <v>580</v>
      </c>
      <c r="J57" s="55">
        <f>SUM(J58:J59)</f>
        <v>262</v>
      </c>
      <c r="K57" s="55">
        <f aca="true" t="shared" si="18" ref="K57:Q57">SUM(K58:K59)</f>
        <v>0</v>
      </c>
      <c r="L57" s="55">
        <f t="shared" si="18"/>
        <v>288</v>
      </c>
      <c r="M57" s="55">
        <f t="shared" si="18"/>
        <v>29</v>
      </c>
      <c r="N57" s="55">
        <f t="shared" si="18"/>
        <v>0</v>
      </c>
      <c r="O57" s="55">
        <f t="shared" si="18"/>
        <v>0</v>
      </c>
      <c r="P57" s="55">
        <f t="shared" si="18"/>
        <v>1</v>
      </c>
      <c r="Q57" s="55">
        <f t="shared" si="18"/>
        <v>57</v>
      </c>
      <c r="R57" s="56">
        <f t="shared" si="10"/>
        <v>375</v>
      </c>
      <c r="S57" s="64">
        <f t="shared" si="7"/>
        <v>45.17241379310345</v>
      </c>
      <c r="T57" s="74">
        <f t="shared" si="2"/>
        <v>0</v>
      </c>
      <c r="U57" s="68"/>
    </row>
    <row r="58" spans="1:21" ht="21" customHeight="1">
      <c r="A58" s="47">
        <v>6.1</v>
      </c>
      <c r="B58" s="169" t="s">
        <v>137</v>
      </c>
      <c r="C58" s="48">
        <f t="shared" si="11"/>
        <v>178</v>
      </c>
      <c r="D58" s="90">
        <v>48</v>
      </c>
      <c r="E58" s="90">
        <v>130</v>
      </c>
      <c r="F58" s="91">
        <v>0</v>
      </c>
      <c r="G58" s="91">
        <v>0</v>
      </c>
      <c r="H58" s="48">
        <f t="shared" si="12"/>
        <v>178</v>
      </c>
      <c r="I58" s="48">
        <f t="shared" si="13"/>
        <v>164</v>
      </c>
      <c r="J58" s="90">
        <v>82</v>
      </c>
      <c r="K58" s="90">
        <v>0</v>
      </c>
      <c r="L58" s="90">
        <v>70</v>
      </c>
      <c r="M58" s="90">
        <v>11</v>
      </c>
      <c r="N58" s="90">
        <v>0</v>
      </c>
      <c r="O58" s="90">
        <v>0</v>
      </c>
      <c r="P58" s="92">
        <v>1</v>
      </c>
      <c r="Q58" s="105">
        <v>14</v>
      </c>
      <c r="R58" s="57">
        <f t="shared" si="10"/>
        <v>96</v>
      </c>
      <c r="S58" s="65">
        <f t="shared" si="7"/>
        <v>50</v>
      </c>
      <c r="T58" s="74">
        <f t="shared" si="2"/>
        <v>0</v>
      </c>
      <c r="U58" s="68"/>
    </row>
    <row r="59" spans="1:21" ht="21" customHeight="1" thickBot="1">
      <c r="A59" s="59">
        <v>6.3</v>
      </c>
      <c r="B59" s="170" t="s">
        <v>138</v>
      </c>
      <c r="C59" s="93">
        <f t="shared" si="11"/>
        <v>459</v>
      </c>
      <c r="D59" s="94">
        <v>179</v>
      </c>
      <c r="E59" s="94">
        <v>280</v>
      </c>
      <c r="F59" s="95">
        <v>0</v>
      </c>
      <c r="G59" s="95">
        <v>0</v>
      </c>
      <c r="H59" s="93">
        <f t="shared" si="12"/>
        <v>459</v>
      </c>
      <c r="I59" s="93">
        <f t="shared" si="13"/>
        <v>416</v>
      </c>
      <c r="J59" s="94">
        <v>180</v>
      </c>
      <c r="K59" s="94">
        <v>0</v>
      </c>
      <c r="L59" s="94">
        <v>218</v>
      </c>
      <c r="M59" s="94">
        <v>18</v>
      </c>
      <c r="N59" s="94">
        <v>0</v>
      </c>
      <c r="O59" s="94">
        <v>0</v>
      </c>
      <c r="P59" s="96">
        <v>0</v>
      </c>
      <c r="Q59" s="161">
        <v>43</v>
      </c>
      <c r="R59" s="58">
        <f t="shared" si="10"/>
        <v>279</v>
      </c>
      <c r="S59" s="66">
        <f t="shared" si="7"/>
        <v>43.269230769230774</v>
      </c>
      <c r="T59" s="74">
        <f t="shared" si="2"/>
        <v>0</v>
      </c>
      <c r="U59" s="68"/>
    </row>
    <row r="60" spans="1:21" ht="18.75" customHeight="1" thickTop="1">
      <c r="A60" s="45" t="s">
        <v>42</v>
      </c>
      <c r="B60" s="46" t="s">
        <v>130</v>
      </c>
      <c r="C60" s="55">
        <f t="shared" si="11"/>
        <v>1321</v>
      </c>
      <c r="D60" s="55">
        <f>SUM(D61:D65)</f>
        <v>803</v>
      </c>
      <c r="E60" s="55">
        <f>SUM(E61:E65)</f>
        <v>518</v>
      </c>
      <c r="F60" s="55">
        <f>SUM(F61:F65)</f>
        <v>7</v>
      </c>
      <c r="G60" s="55">
        <f>SUM(G61:G65)</f>
        <v>2</v>
      </c>
      <c r="H60" s="55">
        <f t="shared" si="12"/>
        <v>1314</v>
      </c>
      <c r="I60" s="55">
        <f t="shared" si="13"/>
        <v>1189</v>
      </c>
      <c r="J60" s="55">
        <f>SUM(J61:J65)</f>
        <v>299</v>
      </c>
      <c r="K60" s="55">
        <f aca="true" t="shared" si="19" ref="K60:Q60">SUM(K61:K65)</f>
        <v>6</v>
      </c>
      <c r="L60" s="55">
        <f t="shared" si="19"/>
        <v>883</v>
      </c>
      <c r="M60" s="55">
        <f t="shared" si="19"/>
        <v>1</v>
      </c>
      <c r="N60" s="55">
        <f t="shared" si="19"/>
        <v>0</v>
      </c>
      <c r="O60" s="55">
        <f t="shared" si="19"/>
        <v>0</v>
      </c>
      <c r="P60" s="55">
        <f t="shared" si="19"/>
        <v>0</v>
      </c>
      <c r="Q60" s="55">
        <f t="shared" si="19"/>
        <v>125</v>
      </c>
      <c r="R60" s="56">
        <f t="shared" si="10"/>
        <v>1009</v>
      </c>
      <c r="S60" s="64">
        <f t="shared" si="7"/>
        <v>25.651808242220355</v>
      </c>
      <c r="T60" s="74">
        <f t="shared" si="2"/>
        <v>0</v>
      </c>
      <c r="U60" s="68"/>
    </row>
    <row r="61" spans="1:21" ht="18" customHeight="1">
      <c r="A61" s="47">
        <v>7.1</v>
      </c>
      <c r="B61" s="89" t="s">
        <v>139</v>
      </c>
      <c r="C61" s="48">
        <f t="shared" si="11"/>
        <v>196</v>
      </c>
      <c r="D61" s="97">
        <v>133</v>
      </c>
      <c r="E61" s="97">
        <v>63</v>
      </c>
      <c r="F61" s="98">
        <v>0</v>
      </c>
      <c r="G61" s="98">
        <v>0</v>
      </c>
      <c r="H61" s="48">
        <f t="shared" si="12"/>
        <v>196</v>
      </c>
      <c r="I61" s="48">
        <f t="shared" si="13"/>
        <v>168</v>
      </c>
      <c r="J61" s="97">
        <v>44</v>
      </c>
      <c r="K61" s="97">
        <v>2</v>
      </c>
      <c r="L61" s="97">
        <v>122</v>
      </c>
      <c r="M61" s="97">
        <v>0</v>
      </c>
      <c r="N61" s="97">
        <v>0</v>
      </c>
      <c r="O61" s="97">
        <v>0</v>
      </c>
      <c r="P61" s="99">
        <v>0</v>
      </c>
      <c r="Q61" s="100">
        <v>28</v>
      </c>
      <c r="R61" s="171">
        <f t="shared" si="10"/>
        <v>150</v>
      </c>
      <c r="S61" s="65">
        <f t="shared" si="7"/>
        <v>27.380952380952383</v>
      </c>
      <c r="T61" s="74">
        <f t="shared" si="2"/>
        <v>0</v>
      </c>
      <c r="U61" s="68"/>
    </row>
    <row r="62" spans="1:21" ht="18" customHeight="1">
      <c r="A62" s="47">
        <v>7.2</v>
      </c>
      <c r="B62" s="169" t="s">
        <v>140</v>
      </c>
      <c r="C62" s="48">
        <f t="shared" si="11"/>
        <v>276</v>
      </c>
      <c r="D62" s="97">
        <v>138</v>
      </c>
      <c r="E62" s="97">
        <v>138</v>
      </c>
      <c r="F62" s="98">
        <v>7</v>
      </c>
      <c r="G62" s="98">
        <v>0</v>
      </c>
      <c r="H62" s="48">
        <f t="shared" si="12"/>
        <v>269</v>
      </c>
      <c r="I62" s="48">
        <f t="shared" si="13"/>
        <v>250</v>
      </c>
      <c r="J62" s="97">
        <v>86</v>
      </c>
      <c r="K62" s="97">
        <v>1</v>
      </c>
      <c r="L62" s="97">
        <v>163</v>
      </c>
      <c r="M62" s="97">
        <v>0</v>
      </c>
      <c r="N62" s="97">
        <v>0</v>
      </c>
      <c r="O62" s="97">
        <v>0</v>
      </c>
      <c r="P62" s="99">
        <v>0</v>
      </c>
      <c r="Q62" s="100">
        <v>19</v>
      </c>
      <c r="R62" s="172">
        <f t="shared" si="10"/>
        <v>182</v>
      </c>
      <c r="S62" s="65">
        <f t="shared" si="7"/>
        <v>34.8</v>
      </c>
      <c r="T62" s="74">
        <f t="shared" si="2"/>
        <v>0</v>
      </c>
      <c r="U62" s="68"/>
    </row>
    <row r="63" spans="1:21" ht="18.75" customHeight="1">
      <c r="A63" s="47">
        <v>7.3</v>
      </c>
      <c r="B63" s="169" t="s">
        <v>141</v>
      </c>
      <c r="C63" s="48">
        <f t="shared" si="11"/>
        <v>381</v>
      </c>
      <c r="D63" s="97">
        <v>274</v>
      </c>
      <c r="E63" s="97">
        <v>107</v>
      </c>
      <c r="F63" s="98">
        <v>0</v>
      </c>
      <c r="G63" s="98">
        <v>2</v>
      </c>
      <c r="H63" s="48">
        <f t="shared" si="12"/>
        <v>381</v>
      </c>
      <c r="I63" s="48">
        <f t="shared" si="13"/>
        <v>357</v>
      </c>
      <c r="J63" s="97">
        <v>55</v>
      </c>
      <c r="K63" s="97">
        <v>0</v>
      </c>
      <c r="L63" s="97">
        <v>301</v>
      </c>
      <c r="M63" s="97">
        <v>1</v>
      </c>
      <c r="N63" s="97">
        <v>0</v>
      </c>
      <c r="O63" s="97">
        <v>0</v>
      </c>
      <c r="P63" s="99">
        <v>0</v>
      </c>
      <c r="Q63" s="100">
        <v>24</v>
      </c>
      <c r="R63" s="172">
        <f t="shared" si="10"/>
        <v>326</v>
      </c>
      <c r="S63" s="65">
        <f t="shared" si="7"/>
        <v>15.406162464985995</v>
      </c>
      <c r="T63" s="74">
        <f t="shared" si="2"/>
        <v>0</v>
      </c>
      <c r="U63" s="68"/>
    </row>
    <row r="64" spans="1:21" ht="20.25" customHeight="1">
      <c r="A64" s="47">
        <v>7.4</v>
      </c>
      <c r="B64" s="89" t="s">
        <v>142</v>
      </c>
      <c r="C64" s="48">
        <f t="shared" si="11"/>
        <v>217</v>
      </c>
      <c r="D64" s="97">
        <v>130</v>
      </c>
      <c r="E64" s="97">
        <v>87</v>
      </c>
      <c r="F64" s="98">
        <v>0</v>
      </c>
      <c r="G64" s="98">
        <v>0</v>
      </c>
      <c r="H64" s="48">
        <f t="shared" si="12"/>
        <v>217</v>
      </c>
      <c r="I64" s="48">
        <f t="shared" si="13"/>
        <v>171</v>
      </c>
      <c r="J64" s="97">
        <v>35</v>
      </c>
      <c r="K64" s="97"/>
      <c r="L64" s="97">
        <v>136</v>
      </c>
      <c r="M64" s="97">
        <v>0</v>
      </c>
      <c r="N64" s="97">
        <v>0</v>
      </c>
      <c r="O64" s="97">
        <v>0</v>
      </c>
      <c r="P64" s="99">
        <v>0</v>
      </c>
      <c r="Q64" s="100">
        <v>46</v>
      </c>
      <c r="R64" s="172">
        <f t="shared" si="10"/>
        <v>182</v>
      </c>
      <c r="S64" s="65">
        <f t="shared" si="7"/>
        <v>20.46783625730994</v>
      </c>
      <c r="T64" s="74">
        <f t="shared" si="2"/>
        <v>0</v>
      </c>
      <c r="U64" s="68"/>
    </row>
    <row r="65" spans="1:21" ht="20.25" customHeight="1" thickBot="1">
      <c r="A65" s="59">
        <v>7.5</v>
      </c>
      <c r="B65" s="170" t="s">
        <v>143</v>
      </c>
      <c r="C65" s="93">
        <f t="shared" si="11"/>
        <v>251</v>
      </c>
      <c r="D65" s="101">
        <v>128</v>
      </c>
      <c r="E65" s="101">
        <v>123</v>
      </c>
      <c r="F65" s="102">
        <v>0</v>
      </c>
      <c r="G65" s="102">
        <v>0</v>
      </c>
      <c r="H65" s="93">
        <f t="shared" si="12"/>
        <v>251</v>
      </c>
      <c r="I65" s="93">
        <f t="shared" si="13"/>
        <v>243</v>
      </c>
      <c r="J65" s="101">
        <v>79</v>
      </c>
      <c r="K65" s="101">
        <v>3</v>
      </c>
      <c r="L65" s="101">
        <v>161</v>
      </c>
      <c r="M65" s="101">
        <v>0</v>
      </c>
      <c r="N65" s="101">
        <v>0</v>
      </c>
      <c r="O65" s="101">
        <v>0</v>
      </c>
      <c r="P65" s="103">
        <v>0</v>
      </c>
      <c r="Q65" s="104">
        <v>8</v>
      </c>
      <c r="R65" s="173">
        <f t="shared" si="10"/>
        <v>169</v>
      </c>
      <c r="S65" s="66">
        <f t="shared" si="7"/>
        <v>33.744855967078195</v>
      </c>
      <c r="T65" s="74">
        <f t="shared" si="2"/>
        <v>0</v>
      </c>
      <c r="U65" s="68"/>
    </row>
    <row r="66" spans="1:21" ht="19.5" customHeight="1" thickTop="1">
      <c r="A66" s="45" t="s">
        <v>43</v>
      </c>
      <c r="B66" s="46" t="s">
        <v>131</v>
      </c>
      <c r="C66" s="55">
        <f t="shared" si="11"/>
        <v>646</v>
      </c>
      <c r="D66" s="55">
        <f>SUM(D67:D70)</f>
        <v>250</v>
      </c>
      <c r="E66" s="55">
        <f>SUM(E67:E70)</f>
        <v>396</v>
      </c>
      <c r="F66" s="55">
        <f>SUM(F67:F70)</f>
        <v>16</v>
      </c>
      <c r="G66" s="55">
        <f>SUM(G67:G70)</f>
        <v>0</v>
      </c>
      <c r="H66" s="55">
        <f t="shared" si="12"/>
        <v>630</v>
      </c>
      <c r="I66" s="55">
        <f t="shared" si="13"/>
        <v>560</v>
      </c>
      <c r="J66" s="55">
        <f>SUM(J67:J70)</f>
        <v>226</v>
      </c>
      <c r="K66" s="55">
        <f aca="true" t="shared" si="20" ref="K66:P66">SUM(K67:K70)</f>
        <v>5</v>
      </c>
      <c r="L66" s="55">
        <f t="shared" si="20"/>
        <v>317</v>
      </c>
      <c r="M66" s="55">
        <f t="shared" si="20"/>
        <v>10</v>
      </c>
      <c r="N66" s="55">
        <f t="shared" si="20"/>
        <v>0</v>
      </c>
      <c r="O66" s="55">
        <f t="shared" si="20"/>
        <v>0</v>
      </c>
      <c r="P66" s="55">
        <f t="shared" si="20"/>
        <v>2</v>
      </c>
      <c r="Q66" s="56">
        <f>SUM(Q67:Q70)</f>
        <v>70</v>
      </c>
      <c r="R66" s="56">
        <f t="shared" si="10"/>
        <v>399</v>
      </c>
      <c r="S66" s="64">
        <f t="shared" si="7"/>
        <v>41.25</v>
      </c>
      <c r="T66" s="74">
        <f t="shared" si="2"/>
        <v>0</v>
      </c>
      <c r="U66" s="68"/>
    </row>
    <row r="67" spans="1:21" ht="19.5" customHeight="1">
      <c r="A67" s="47">
        <v>8.1</v>
      </c>
      <c r="B67" s="174" t="s">
        <v>144</v>
      </c>
      <c r="C67" s="48">
        <f t="shared" si="11"/>
        <v>13</v>
      </c>
      <c r="D67" s="90">
        <v>0</v>
      </c>
      <c r="E67" s="90">
        <v>13</v>
      </c>
      <c r="F67" s="91">
        <v>5</v>
      </c>
      <c r="G67" s="91">
        <v>0</v>
      </c>
      <c r="H67" s="48">
        <f t="shared" si="12"/>
        <v>8</v>
      </c>
      <c r="I67" s="48">
        <f t="shared" si="13"/>
        <v>8</v>
      </c>
      <c r="J67" s="90">
        <v>2</v>
      </c>
      <c r="K67" s="90">
        <v>0</v>
      </c>
      <c r="L67" s="90">
        <v>6</v>
      </c>
      <c r="M67" s="90">
        <v>0</v>
      </c>
      <c r="N67" s="90">
        <v>0</v>
      </c>
      <c r="O67" s="90">
        <v>0</v>
      </c>
      <c r="P67" s="92">
        <v>0</v>
      </c>
      <c r="Q67" s="175">
        <v>0</v>
      </c>
      <c r="R67" s="57">
        <f t="shared" si="10"/>
        <v>6</v>
      </c>
      <c r="S67" s="65">
        <f t="shared" si="7"/>
        <v>25</v>
      </c>
      <c r="T67" s="74">
        <f t="shared" si="2"/>
        <v>0</v>
      </c>
      <c r="U67" s="68"/>
    </row>
    <row r="68" spans="1:21" ht="20.25" customHeight="1">
      <c r="A68" s="47">
        <v>8.2</v>
      </c>
      <c r="B68" s="174" t="s">
        <v>145</v>
      </c>
      <c r="C68" s="48">
        <f t="shared" si="11"/>
        <v>241</v>
      </c>
      <c r="D68" s="90">
        <v>116</v>
      </c>
      <c r="E68" s="90">
        <v>125</v>
      </c>
      <c r="F68" s="91">
        <v>0</v>
      </c>
      <c r="G68" s="91">
        <v>0</v>
      </c>
      <c r="H68" s="48">
        <f t="shared" si="12"/>
        <v>241</v>
      </c>
      <c r="I68" s="48">
        <f t="shared" si="13"/>
        <v>211</v>
      </c>
      <c r="J68" s="90">
        <v>69</v>
      </c>
      <c r="K68" s="90">
        <v>1</v>
      </c>
      <c r="L68" s="90">
        <v>137</v>
      </c>
      <c r="M68" s="90">
        <v>4</v>
      </c>
      <c r="N68" s="90">
        <v>0</v>
      </c>
      <c r="O68" s="90">
        <v>0</v>
      </c>
      <c r="P68" s="92">
        <v>0</v>
      </c>
      <c r="Q68" s="105">
        <v>30</v>
      </c>
      <c r="R68" s="57">
        <f t="shared" si="10"/>
        <v>171</v>
      </c>
      <c r="S68" s="65">
        <f t="shared" si="7"/>
        <v>33.175355450236964</v>
      </c>
      <c r="T68" s="74">
        <f t="shared" si="2"/>
        <v>0</v>
      </c>
      <c r="U68" s="68"/>
    </row>
    <row r="69" spans="1:21" ht="18" customHeight="1">
      <c r="A69" s="47">
        <v>8.3</v>
      </c>
      <c r="B69" s="176" t="s">
        <v>146</v>
      </c>
      <c r="C69" s="48">
        <f t="shared" si="11"/>
        <v>189</v>
      </c>
      <c r="D69" s="90">
        <v>79</v>
      </c>
      <c r="E69" s="90">
        <v>110</v>
      </c>
      <c r="F69" s="91">
        <v>9</v>
      </c>
      <c r="G69" s="91">
        <v>0</v>
      </c>
      <c r="H69" s="48">
        <f t="shared" si="12"/>
        <v>180</v>
      </c>
      <c r="I69" s="48">
        <f t="shared" si="13"/>
        <v>163</v>
      </c>
      <c r="J69" s="90">
        <v>67</v>
      </c>
      <c r="K69" s="90">
        <v>1</v>
      </c>
      <c r="L69" s="90">
        <v>90</v>
      </c>
      <c r="M69" s="90">
        <v>5</v>
      </c>
      <c r="N69" s="90">
        <v>0</v>
      </c>
      <c r="O69" s="90">
        <v>0</v>
      </c>
      <c r="P69" s="92">
        <v>0</v>
      </c>
      <c r="Q69" s="105">
        <v>17</v>
      </c>
      <c r="R69" s="57">
        <f t="shared" si="10"/>
        <v>112</v>
      </c>
      <c r="S69" s="65">
        <f t="shared" si="7"/>
        <v>41.717791411042946</v>
      </c>
      <c r="T69" s="74">
        <f t="shared" si="2"/>
        <v>0</v>
      </c>
      <c r="U69" s="68"/>
    </row>
    <row r="70" spans="1:21" ht="18.75" customHeight="1" thickBot="1">
      <c r="A70" s="59">
        <v>8.4</v>
      </c>
      <c r="B70" s="165" t="s">
        <v>147</v>
      </c>
      <c r="C70" s="93">
        <f t="shared" si="11"/>
        <v>203</v>
      </c>
      <c r="D70" s="94">
        <v>55</v>
      </c>
      <c r="E70" s="94">
        <v>148</v>
      </c>
      <c r="F70" s="95">
        <v>2</v>
      </c>
      <c r="G70" s="95">
        <v>0</v>
      </c>
      <c r="H70" s="93">
        <f t="shared" si="12"/>
        <v>201</v>
      </c>
      <c r="I70" s="93">
        <f t="shared" si="13"/>
        <v>178</v>
      </c>
      <c r="J70" s="94">
        <v>88</v>
      </c>
      <c r="K70" s="94">
        <v>3</v>
      </c>
      <c r="L70" s="94">
        <v>84</v>
      </c>
      <c r="M70" s="94">
        <v>1</v>
      </c>
      <c r="N70" s="94">
        <v>0</v>
      </c>
      <c r="O70" s="94">
        <v>0</v>
      </c>
      <c r="P70" s="96">
        <v>2</v>
      </c>
      <c r="Q70" s="107">
        <v>23</v>
      </c>
      <c r="R70" s="58">
        <f t="shared" si="10"/>
        <v>110</v>
      </c>
      <c r="S70" s="66">
        <f t="shared" si="7"/>
        <v>51.12359550561798</v>
      </c>
      <c r="T70" s="74">
        <f t="shared" si="2"/>
        <v>0</v>
      </c>
      <c r="U70" s="68"/>
    </row>
    <row r="71" spans="1:21" ht="19.5" customHeight="1" thickTop="1">
      <c r="A71" s="45" t="s">
        <v>44</v>
      </c>
      <c r="B71" s="46" t="s">
        <v>132</v>
      </c>
      <c r="C71" s="55">
        <f t="shared" si="11"/>
        <v>770</v>
      </c>
      <c r="D71" s="55">
        <f>SUM(D72:D74)</f>
        <v>466</v>
      </c>
      <c r="E71" s="55">
        <f>SUM(E72:E74)</f>
        <v>304</v>
      </c>
      <c r="F71" s="55">
        <f>SUM(F72:F74)</f>
        <v>7</v>
      </c>
      <c r="G71" s="55">
        <f>SUM(G72:G74)</f>
        <v>0</v>
      </c>
      <c r="H71" s="55">
        <f t="shared" si="12"/>
        <v>763</v>
      </c>
      <c r="I71" s="55">
        <f t="shared" si="13"/>
        <v>652</v>
      </c>
      <c r="J71" s="55">
        <f>SUM(J72:J74)</f>
        <v>329</v>
      </c>
      <c r="K71" s="55">
        <f aca="true" t="shared" si="21" ref="K71:Q71">SUM(K72:K74)</f>
        <v>3</v>
      </c>
      <c r="L71" s="55">
        <f t="shared" si="21"/>
        <v>316</v>
      </c>
      <c r="M71" s="55">
        <f t="shared" si="21"/>
        <v>4</v>
      </c>
      <c r="N71" s="55">
        <f t="shared" si="21"/>
        <v>0</v>
      </c>
      <c r="O71" s="55">
        <f t="shared" si="21"/>
        <v>0</v>
      </c>
      <c r="P71" s="55">
        <f t="shared" si="21"/>
        <v>0</v>
      </c>
      <c r="Q71" s="55">
        <f t="shared" si="21"/>
        <v>111</v>
      </c>
      <c r="R71" s="56">
        <f t="shared" si="10"/>
        <v>431</v>
      </c>
      <c r="S71" s="64">
        <f t="shared" si="7"/>
        <v>50.920245398773</v>
      </c>
      <c r="T71" s="74">
        <f t="shared" si="2"/>
        <v>0</v>
      </c>
      <c r="U71" s="68"/>
    </row>
    <row r="72" spans="1:21" ht="18.75" customHeight="1">
      <c r="A72" s="47">
        <v>9.1</v>
      </c>
      <c r="B72" s="89" t="s">
        <v>148</v>
      </c>
      <c r="C72" s="48">
        <f t="shared" si="11"/>
        <v>165</v>
      </c>
      <c r="D72" s="90">
        <v>101</v>
      </c>
      <c r="E72" s="90">
        <v>64</v>
      </c>
      <c r="F72" s="91">
        <v>3</v>
      </c>
      <c r="G72" s="91">
        <v>0</v>
      </c>
      <c r="H72" s="48">
        <f t="shared" si="12"/>
        <v>162</v>
      </c>
      <c r="I72" s="48">
        <f t="shared" si="13"/>
        <v>149</v>
      </c>
      <c r="J72" s="90">
        <v>71</v>
      </c>
      <c r="K72" s="90">
        <v>0</v>
      </c>
      <c r="L72" s="90">
        <f>C72-SUM(F72:G72,J72:K72,M72:Q72)</f>
        <v>77</v>
      </c>
      <c r="M72" s="90">
        <v>1</v>
      </c>
      <c r="N72" s="90">
        <v>0</v>
      </c>
      <c r="O72" s="90">
        <v>0</v>
      </c>
      <c r="P72" s="92">
        <v>0</v>
      </c>
      <c r="Q72" s="159">
        <v>13</v>
      </c>
      <c r="R72" s="177">
        <f>L72+M72+N72+O72+P72+Q72</f>
        <v>91</v>
      </c>
      <c r="S72" s="65">
        <f t="shared" si="7"/>
        <v>47.651006711409394</v>
      </c>
      <c r="T72" s="74">
        <f t="shared" si="2"/>
        <v>0</v>
      </c>
      <c r="U72" s="68"/>
    </row>
    <row r="73" spans="1:21" ht="19.5" customHeight="1">
      <c r="A73" s="155">
        <v>9.2</v>
      </c>
      <c r="B73" s="89" t="s">
        <v>149</v>
      </c>
      <c r="C73" s="48">
        <f t="shared" si="11"/>
        <v>457</v>
      </c>
      <c r="D73" s="178">
        <v>276</v>
      </c>
      <c r="E73" s="178">
        <v>181</v>
      </c>
      <c r="F73" s="179">
        <v>4</v>
      </c>
      <c r="G73" s="179">
        <v>0</v>
      </c>
      <c r="H73" s="48">
        <f t="shared" si="12"/>
        <v>453</v>
      </c>
      <c r="I73" s="48">
        <f t="shared" si="13"/>
        <v>375</v>
      </c>
      <c r="J73" s="178">
        <v>197</v>
      </c>
      <c r="K73" s="178">
        <v>1</v>
      </c>
      <c r="L73" s="90">
        <f>C73-SUM(F73:G73,J73:K73,M73:Q73)</f>
        <v>176</v>
      </c>
      <c r="M73" s="178">
        <v>1</v>
      </c>
      <c r="N73" s="178">
        <v>0</v>
      </c>
      <c r="O73" s="178">
        <v>0</v>
      </c>
      <c r="P73" s="180">
        <v>0</v>
      </c>
      <c r="Q73" s="181">
        <v>78</v>
      </c>
      <c r="R73" s="182">
        <f>L73+M73+N73+O73+P73+Q73</f>
        <v>255</v>
      </c>
      <c r="S73" s="65">
        <f t="shared" si="7"/>
        <v>52.800000000000004</v>
      </c>
      <c r="T73" s="74">
        <f t="shared" si="2"/>
        <v>0</v>
      </c>
      <c r="U73" s="68"/>
    </row>
    <row r="74" spans="1:21" ht="18.75" customHeight="1" thickBot="1">
      <c r="A74" s="59">
        <v>9.3</v>
      </c>
      <c r="B74" s="183" t="s">
        <v>150</v>
      </c>
      <c r="C74" s="93">
        <f t="shared" si="11"/>
        <v>148</v>
      </c>
      <c r="D74" s="94">
        <f>30+59</f>
        <v>89</v>
      </c>
      <c r="E74" s="94">
        <v>59</v>
      </c>
      <c r="F74" s="95">
        <v>0</v>
      </c>
      <c r="G74" s="95">
        <v>0</v>
      </c>
      <c r="H74" s="93">
        <f t="shared" si="12"/>
        <v>148</v>
      </c>
      <c r="I74" s="93">
        <f t="shared" si="13"/>
        <v>128</v>
      </c>
      <c r="J74" s="94">
        <v>61</v>
      </c>
      <c r="K74" s="94">
        <v>2</v>
      </c>
      <c r="L74" s="94">
        <f>C74-SUM(F74:G74,J74:K74,M74:Q74)</f>
        <v>63</v>
      </c>
      <c r="M74" s="94">
        <v>2</v>
      </c>
      <c r="N74" s="94">
        <v>0</v>
      </c>
      <c r="O74" s="94">
        <v>0</v>
      </c>
      <c r="P74" s="96">
        <v>0</v>
      </c>
      <c r="Q74" s="161">
        <v>20</v>
      </c>
      <c r="R74" s="184">
        <f>L74+M74+N74+O74+P74+Q74</f>
        <v>85</v>
      </c>
      <c r="S74" s="66">
        <f t="shared" si="7"/>
        <v>49.21875</v>
      </c>
      <c r="T74" s="74">
        <f t="shared" si="2"/>
        <v>0</v>
      </c>
      <c r="U74" s="68"/>
    </row>
    <row r="75" spans="1:21" ht="18.75" customHeight="1" thickTop="1">
      <c r="A75" s="45" t="s">
        <v>59</v>
      </c>
      <c r="B75" s="46" t="s">
        <v>133</v>
      </c>
      <c r="C75" s="55">
        <f t="shared" si="11"/>
        <v>110</v>
      </c>
      <c r="D75" s="55">
        <f aca="true" t="shared" si="22" ref="D75:Q75">D76+D77</f>
        <v>68</v>
      </c>
      <c r="E75" s="55">
        <f t="shared" si="22"/>
        <v>42</v>
      </c>
      <c r="F75" s="55">
        <f t="shared" si="22"/>
        <v>0</v>
      </c>
      <c r="G75" s="55">
        <f t="shared" si="22"/>
        <v>0</v>
      </c>
      <c r="H75" s="55">
        <f t="shared" si="12"/>
        <v>110</v>
      </c>
      <c r="I75" s="55">
        <f t="shared" si="13"/>
        <v>93</v>
      </c>
      <c r="J75" s="55">
        <f t="shared" si="22"/>
        <v>40</v>
      </c>
      <c r="K75" s="55">
        <f t="shared" si="22"/>
        <v>2</v>
      </c>
      <c r="L75" s="55">
        <f t="shared" si="22"/>
        <v>49</v>
      </c>
      <c r="M75" s="55">
        <f t="shared" si="22"/>
        <v>2</v>
      </c>
      <c r="N75" s="55">
        <f t="shared" si="22"/>
        <v>0</v>
      </c>
      <c r="O75" s="55">
        <f t="shared" si="22"/>
        <v>0</v>
      </c>
      <c r="P75" s="55">
        <f t="shared" si="22"/>
        <v>0</v>
      </c>
      <c r="Q75" s="55">
        <f t="shared" si="22"/>
        <v>17</v>
      </c>
      <c r="R75" s="56">
        <f t="shared" si="10"/>
        <v>68</v>
      </c>
      <c r="S75" s="64">
        <f t="shared" si="7"/>
        <v>45.16129032258064</v>
      </c>
      <c r="T75" s="74">
        <f t="shared" si="2"/>
        <v>0</v>
      </c>
      <c r="U75" s="68"/>
    </row>
    <row r="76" spans="1:21" ht="19.5" customHeight="1">
      <c r="A76" s="156">
        <v>10.1</v>
      </c>
      <c r="B76" s="89" t="s">
        <v>151</v>
      </c>
      <c r="C76" s="48">
        <f t="shared" si="11"/>
        <v>47</v>
      </c>
      <c r="D76" s="90">
        <v>17</v>
      </c>
      <c r="E76" s="90">
        <v>30</v>
      </c>
      <c r="F76" s="91">
        <v>0</v>
      </c>
      <c r="G76" s="91">
        <v>0</v>
      </c>
      <c r="H76" s="48">
        <f t="shared" si="12"/>
        <v>47</v>
      </c>
      <c r="I76" s="48">
        <f t="shared" si="13"/>
        <v>41</v>
      </c>
      <c r="J76" s="90">
        <v>31</v>
      </c>
      <c r="K76" s="90">
        <v>0</v>
      </c>
      <c r="L76" s="90">
        <v>10</v>
      </c>
      <c r="M76" s="90">
        <v>0</v>
      </c>
      <c r="N76" s="90">
        <v>0</v>
      </c>
      <c r="O76" s="90">
        <v>0</v>
      </c>
      <c r="P76" s="92">
        <v>0</v>
      </c>
      <c r="Q76" s="105">
        <v>6</v>
      </c>
      <c r="R76" s="57">
        <f t="shared" si="10"/>
        <v>16</v>
      </c>
      <c r="S76" s="65">
        <f t="shared" si="7"/>
        <v>75.60975609756098</v>
      </c>
      <c r="T76" s="74">
        <f>Q76+I76+F76-C76</f>
        <v>0</v>
      </c>
      <c r="U76" s="68"/>
    </row>
    <row r="77" spans="1:21" ht="19.5" customHeight="1" thickBot="1">
      <c r="A77" s="157">
        <v>10.2</v>
      </c>
      <c r="B77" s="170" t="s">
        <v>152</v>
      </c>
      <c r="C77" s="93">
        <f t="shared" si="11"/>
        <v>63</v>
      </c>
      <c r="D77" s="94">
        <v>51</v>
      </c>
      <c r="E77" s="94">
        <v>12</v>
      </c>
      <c r="F77" s="95">
        <v>0</v>
      </c>
      <c r="G77" s="95">
        <v>0</v>
      </c>
      <c r="H77" s="93">
        <f t="shared" si="12"/>
        <v>63</v>
      </c>
      <c r="I77" s="93">
        <f t="shared" si="13"/>
        <v>52</v>
      </c>
      <c r="J77" s="94">
        <v>9</v>
      </c>
      <c r="K77" s="94">
        <v>2</v>
      </c>
      <c r="L77" s="94">
        <v>39</v>
      </c>
      <c r="M77" s="94">
        <v>2</v>
      </c>
      <c r="N77" s="94">
        <v>0</v>
      </c>
      <c r="O77" s="94">
        <v>0</v>
      </c>
      <c r="P77" s="96">
        <v>0</v>
      </c>
      <c r="Q77" s="107">
        <v>11</v>
      </c>
      <c r="R77" s="58">
        <f t="shared" si="10"/>
        <v>52</v>
      </c>
      <c r="S77" s="66">
        <f t="shared" si="7"/>
        <v>21.153846153846153</v>
      </c>
      <c r="T77" s="74">
        <f>Q77+I77+F77-C77</f>
        <v>0</v>
      </c>
      <c r="U77" s="68"/>
    </row>
    <row r="78" spans="1:20" s="27" customFormat="1" ht="16.5" customHeight="1" thickTop="1">
      <c r="A78" s="258" t="s">
        <v>175</v>
      </c>
      <c r="B78" s="258"/>
      <c r="C78" s="258"/>
      <c r="D78" s="258"/>
      <c r="E78" s="258"/>
      <c r="F78" s="258"/>
      <c r="G78" s="258"/>
      <c r="H78" s="39"/>
      <c r="I78" s="39"/>
      <c r="J78" s="39"/>
      <c r="K78" s="39"/>
      <c r="L78" s="261" t="s">
        <v>175</v>
      </c>
      <c r="M78" s="261"/>
      <c r="N78" s="261"/>
      <c r="O78" s="261"/>
      <c r="P78" s="261"/>
      <c r="Q78" s="261"/>
      <c r="R78" s="261"/>
      <c r="S78" s="261"/>
      <c r="T78" s="29"/>
    </row>
    <row r="79" spans="1:20" s="35" customFormat="1" ht="18.75" customHeight="1">
      <c r="A79" s="214" t="s">
        <v>3</v>
      </c>
      <c r="B79" s="214"/>
      <c r="C79" s="214"/>
      <c r="D79" s="214"/>
      <c r="E79" s="214"/>
      <c r="F79" s="214"/>
      <c r="G79" s="214"/>
      <c r="H79" s="78"/>
      <c r="I79" s="78"/>
      <c r="J79" s="78"/>
      <c r="K79" s="78"/>
      <c r="L79" s="262" t="s">
        <v>164</v>
      </c>
      <c r="M79" s="262"/>
      <c r="N79" s="262"/>
      <c r="O79" s="262"/>
      <c r="P79" s="262"/>
      <c r="Q79" s="262"/>
      <c r="R79" s="262"/>
      <c r="S79" s="262"/>
      <c r="T79" s="32"/>
    </row>
    <row r="80" spans="1:19" ht="18.75">
      <c r="A80" s="79"/>
      <c r="B80" s="257"/>
      <c r="C80" s="257"/>
      <c r="D80" s="80"/>
      <c r="E80" s="81"/>
      <c r="F80" s="81"/>
      <c r="G80" s="81"/>
      <c r="H80" s="81"/>
      <c r="I80" s="81"/>
      <c r="J80" s="81"/>
      <c r="K80" s="81"/>
      <c r="L80" s="263" t="s">
        <v>163</v>
      </c>
      <c r="M80" s="263"/>
      <c r="N80" s="263"/>
      <c r="O80" s="263"/>
      <c r="P80" s="263"/>
      <c r="Q80" s="263"/>
      <c r="R80" s="263"/>
      <c r="S80" s="263"/>
    </row>
    <row r="81" spans="1:19" ht="18.75">
      <c r="A81" s="79"/>
      <c r="B81" s="82"/>
      <c r="C81" s="83"/>
      <c r="D81" s="84"/>
      <c r="E81" s="81"/>
      <c r="F81" s="81"/>
      <c r="G81" s="81"/>
      <c r="H81" s="81"/>
      <c r="I81" s="81"/>
      <c r="J81" s="81"/>
      <c r="K81" s="81"/>
      <c r="L81" s="81"/>
      <c r="M81" s="77"/>
      <c r="N81" s="77"/>
      <c r="O81" s="77"/>
      <c r="P81" s="77"/>
      <c r="Q81" s="77"/>
      <c r="R81" s="85"/>
      <c r="S81" s="85"/>
    </row>
    <row r="82" spans="1:19" ht="18.75">
      <c r="A82" s="79"/>
      <c r="B82" s="82"/>
      <c r="C82" s="83"/>
      <c r="D82" s="84"/>
      <c r="E82" s="81"/>
      <c r="F82" s="81"/>
      <c r="G82" s="81"/>
      <c r="H82" s="81"/>
      <c r="I82" s="81"/>
      <c r="J82" s="81"/>
      <c r="K82" s="81"/>
      <c r="L82" s="81"/>
      <c r="M82" s="77"/>
      <c r="N82" s="77"/>
      <c r="O82" s="77"/>
      <c r="P82" s="77"/>
      <c r="Q82" s="77"/>
      <c r="R82" s="85"/>
      <c r="S82" s="85"/>
    </row>
    <row r="83" spans="1:19" ht="18.75">
      <c r="A83" s="79"/>
      <c r="B83" s="82"/>
      <c r="C83" s="83"/>
      <c r="D83" s="84"/>
      <c r="E83" s="81"/>
      <c r="F83" s="81"/>
      <c r="G83" s="81"/>
      <c r="H83" s="81"/>
      <c r="I83" s="81"/>
      <c r="J83" s="81"/>
      <c r="K83" s="81"/>
      <c r="L83" s="81"/>
      <c r="M83" s="77"/>
      <c r="N83" s="265" t="s">
        <v>176</v>
      </c>
      <c r="O83" s="265"/>
      <c r="P83" s="265"/>
      <c r="Q83" s="265"/>
      <c r="R83" s="85"/>
      <c r="S83" s="85"/>
    </row>
    <row r="84" spans="1:19" ht="18.75">
      <c r="A84" s="86"/>
      <c r="B84" s="82"/>
      <c r="C84" s="86"/>
      <c r="D84" s="86"/>
      <c r="E84" s="81"/>
      <c r="F84" s="81"/>
      <c r="G84" s="81"/>
      <c r="H84" s="81"/>
      <c r="I84" s="81"/>
      <c r="J84" s="81"/>
      <c r="K84" s="81"/>
      <c r="L84" s="81"/>
      <c r="M84" s="86"/>
      <c r="N84" s="86"/>
      <c r="O84" s="86"/>
      <c r="P84" s="86"/>
      <c r="Q84" s="86"/>
      <c r="R84" s="85"/>
      <c r="S84" s="85"/>
    </row>
    <row r="85" spans="1:19" ht="18.75" hidden="1">
      <c r="A85" s="263" t="s">
        <v>161</v>
      </c>
      <c r="B85" s="263"/>
      <c r="C85" s="263"/>
      <c r="D85" s="263"/>
      <c r="E85" s="81"/>
      <c r="F85" s="81"/>
      <c r="G85" s="81"/>
      <c r="H85" s="81"/>
      <c r="I85" s="81"/>
      <c r="J85" s="81"/>
      <c r="K85" s="81"/>
      <c r="L85" s="81"/>
      <c r="M85" s="263" t="s">
        <v>162</v>
      </c>
      <c r="N85" s="263"/>
      <c r="O85" s="263"/>
      <c r="P85" s="263"/>
      <c r="Q85" s="263"/>
      <c r="R85" s="85"/>
      <c r="S85" s="85"/>
    </row>
    <row r="86" spans="1:19" ht="18.75" hidden="1">
      <c r="A86" s="85"/>
      <c r="B86" s="298" t="s">
        <v>29</v>
      </c>
      <c r="C86" s="298"/>
      <c r="D86" s="298"/>
      <c r="E86" s="298"/>
      <c r="F86" s="298"/>
      <c r="G86" s="298"/>
      <c r="H86" s="298"/>
      <c r="I86" s="298"/>
      <c r="J86" s="298"/>
      <c r="K86" s="298"/>
      <c r="L86" s="298"/>
      <c r="M86" s="298"/>
      <c r="N86" s="298"/>
      <c r="O86" s="298"/>
      <c r="P86" s="81"/>
      <c r="Q86" s="81"/>
      <c r="R86" s="85"/>
      <c r="S86" s="85"/>
    </row>
    <row r="87" spans="1:19" ht="18.75" hidden="1">
      <c r="A87" s="85"/>
      <c r="B87" s="298" t="s">
        <v>33</v>
      </c>
      <c r="C87" s="298"/>
      <c r="D87" s="298"/>
      <c r="E87" s="298"/>
      <c r="F87" s="298"/>
      <c r="G87" s="298"/>
      <c r="H87" s="298"/>
      <c r="I87" s="298"/>
      <c r="J87" s="298"/>
      <c r="K87" s="298"/>
      <c r="L87" s="298"/>
      <c r="M87" s="298"/>
      <c r="N87" s="298"/>
      <c r="O87" s="298"/>
      <c r="P87" s="81"/>
      <c r="Q87" s="81"/>
      <c r="R87" s="85"/>
      <c r="S87" s="85"/>
    </row>
    <row r="88" spans="1:19" ht="18.75" hidden="1">
      <c r="A88" s="85"/>
      <c r="B88" s="298" t="s">
        <v>30</v>
      </c>
      <c r="C88" s="298"/>
      <c r="D88" s="298"/>
      <c r="E88" s="298"/>
      <c r="F88" s="298"/>
      <c r="G88" s="298"/>
      <c r="H88" s="298"/>
      <c r="I88" s="298"/>
      <c r="J88" s="298"/>
      <c r="K88" s="298"/>
      <c r="L88" s="298"/>
      <c r="M88" s="298"/>
      <c r="N88" s="298"/>
      <c r="O88" s="298"/>
      <c r="P88" s="81"/>
      <c r="Q88" s="81"/>
      <c r="R88" s="85"/>
      <c r="S88" s="85"/>
    </row>
    <row r="89" spans="1:19" ht="15.75" customHeight="1" hidden="1">
      <c r="A89" s="87"/>
      <c r="B89" s="297" t="s">
        <v>31</v>
      </c>
      <c r="C89" s="297"/>
      <c r="D89" s="297"/>
      <c r="E89" s="297"/>
      <c r="F89" s="297"/>
      <c r="G89" s="297"/>
      <c r="H89" s="297"/>
      <c r="I89" s="297"/>
      <c r="J89" s="297"/>
      <c r="K89" s="297"/>
      <c r="L89" s="297"/>
      <c r="M89" s="297"/>
      <c r="N89" s="297"/>
      <c r="O89" s="297"/>
      <c r="P89" s="87"/>
      <c r="Q89" s="85"/>
      <c r="R89" s="85"/>
      <c r="S89" s="85"/>
    </row>
    <row r="90" spans="1:19" ht="25.5" customHeight="1">
      <c r="A90" s="296" t="s">
        <v>161</v>
      </c>
      <c r="B90" s="296"/>
      <c r="C90" s="296"/>
      <c r="D90" s="296"/>
      <c r="E90" s="296"/>
      <c r="F90" s="296"/>
      <c r="G90" s="296"/>
      <c r="H90" s="88"/>
      <c r="I90" s="88"/>
      <c r="J90" s="88"/>
      <c r="K90" s="88"/>
      <c r="L90" s="296" t="s">
        <v>172</v>
      </c>
      <c r="M90" s="296"/>
      <c r="N90" s="296"/>
      <c r="O90" s="296"/>
      <c r="P90" s="296"/>
      <c r="Q90" s="296"/>
      <c r="R90" s="296"/>
      <c r="S90" s="296"/>
    </row>
    <row r="91" spans="1:19" ht="18.75">
      <c r="A91" s="87"/>
      <c r="B91" s="87"/>
      <c r="C91" s="87"/>
      <c r="D91" s="87"/>
      <c r="E91" s="87"/>
      <c r="F91" s="87"/>
      <c r="G91" s="87"/>
      <c r="H91" s="87"/>
      <c r="I91" s="87"/>
      <c r="J91" s="87"/>
      <c r="K91" s="87"/>
      <c r="L91" s="87"/>
      <c r="M91" s="87"/>
      <c r="N91" s="87"/>
      <c r="O91" s="87"/>
      <c r="P91" s="87"/>
      <c r="Q91" s="85"/>
      <c r="R91" s="85"/>
      <c r="S91" s="85"/>
    </row>
  </sheetData>
  <sheetProtection/>
  <mergeCells count="51">
    <mergeCell ref="A90:G90"/>
    <mergeCell ref="L90:S90"/>
    <mergeCell ref="B80:C80"/>
    <mergeCell ref="A85:D85"/>
    <mergeCell ref="B89:O89"/>
    <mergeCell ref="B87:O87"/>
    <mergeCell ref="B88:O88"/>
    <mergeCell ref="B86:O86"/>
    <mergeCell ref="M85:Q85"/>
    <mergeCell ref="N83:Q83"/>
    <mergeCell ref="E1:N1"/>
    <mergeCell ref="E2:N2"/>
    <mergeCell ref="E4:N4"/>
    <mergeCell ref="O1:R1"/>
    <mergeCell ref="E3:N3"/>
    <mergeCell ref="O3:R3"/>
    <mergeCell ref="O2:S2"/>
    <mergeCell ref="O4:S4"/>
    <mergeCell ref="A12:B12"/>
    <mergeCell ref="K9:K10"/>
    <mergeCell ref="F6:F10"/>
    <mergeCell ref="G6:G10"/>
    <mergeCell ref="H6:Q6"/>
    <mergeCell ref="C6:E6"/>
    <mergeCell ref="O9:O10"/>
    <mergeCell ref="P9:P10"/>
    <mergeCell ref="M9:M10"/>
    <mergeCell ref="E9:E10"/>
    <mergeCell ref="A2:D2"/>
    <mergeCell ref="A3:D3"/>
    <mergeCell ref="D9:D10"/>
    <mergeCell ref="O5:R5"/>
    <mergeCell ref="H7:H10"/>
    <mergeCell ref="D7:E8"/>
    <mergeCell ref="I7:P7"/>
    <mergeCell ref="Q7:Q10"/>
    <mergeCell ref="I8:I10"/>
    <mergeCell ref="J8:P8"/>
    <mergeCell ref="S6:S10"/>
    <mergeCell ref="L9:L10"/>
    <mergeCell ref="A11:B11"/>
    <mergeCell ref="A6:B10"/>
    <mergeCell ref="R6:R10"/>
    <mergeCell ref="J9:J10"/>
    <mergeCell ref="C7:C10"/>
    <mergeCell ref="N9:N10"/>
    <mergeCell ref="L79:S79"/>
    <mergeCell ref="L80:S80"/>
    <mergeCell ref="A78:G78"/>
    <mergeCell ref="A79:G79"/>
    <mergeCell ref="L78:S78"/>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2016-03-03T07:34:27Z</cp:lastPrinted>
  <dcterms:created xsi:type="dcterms:W3CDTF">2004-03-07T02:36:29Z</dcterms:created>
  <dcterms:modified xsi:type="dcterms:W3CDTF">2016-03-08T02:24:34Z</dcterms:modified>
  <cp:category/>
  <cp:version/>
  <cp:contentType/>
  <cp:contentStatus/>
</cp:coreProperties>
</file>